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935" documentId="8_{70166DA7-2D04-49D6-AC8C-304F465D6053}" xr6:coauthVersionLast="47" xr6:coauthVersionMax="47" xr10:uidLastSave="{740937FD-EC70-47EB-AF5B-5EB35F7F61AF}"/>
  <bookViews>
    <workbookView xWindow="-120" yWindow="-120" windowWidth="29040" windowHeight="15840" xr2:uid="{00000000-000D-0000-FFFF-FFFF00000000}"/>
  </bookViews>
  <sheets>
    <sheet name="1 Operating Costs" sheetId="2" r:id="rId1"/>
    <sheet name="2 Member Costs" sheetId="3" r:id="rId2"/>
    <sheet name="3 Indirect Costs" sheetId="4" r:id="rId3"/>
    <sheet name="budget summary" sheetId="7"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7" l="1"/>
  <c r="G10" i="3"/>
  <c r="G12" i="3"/>
  <c r="G13" i="3"/>
  <c r="G14" i="3"/>
  <c r="F9" i="3"/>
  <c r="G9" i="3" s="1"/>
  <c r="F10" i="3"/>
  <c r="F11" i="3"/>
  <c r="G11" i="3" s="1"/>
  <c r="F12" i="3"/>
  <c r="F13" i="3"/>
  <c r="F14" i="3"/>
  <c r="F8" i="3"/>
  <c r="G8" i="3" s="1"/>
  <c r="D20" i="7"/>
  <c r="C12" i="7"/>
  <c r="D12" i="7"/>
  <c r="B12" i="7"/>
  <c r="C11" i="7"/>
  <c r="D11" i="7"/>
  <c r="B11" i="7"/>
  <c r="C10" i="7"/>
  <c r="D10" i="7"/>
  <c r="B10" i="7"/>
  <c r="C9" i="7"/>
  <c r="D9" i="7"/>
  <c r="B9" i="7"/>
  <c r="C8" i="7"/>
  <c r="D8" i="7"/>
  <c r="B8" i="7"/>
  <c r="C7" i="7"/>
  <c r="D7" i="7"/>
  <c r="B7" i="7"/>
  <c r="C6" i="7"/>
  <c r="D6" i="7"/>
  <c r="B6" i="7"/>
  <c r="C5" i="7"/>
  <c r="D5" i="7"/>
  <c r="B5" i="7"/>
  <c r="E22" i="2"/>
  <c r="F22" i="2" s="1"/>
  <c r="H10" i="2"/>
  <c r="H33" i="3"/>
  <c r="E31" i="3"/>
  <c r="H19" i="3"/>
  <c r="H18" i="3"/>
  <c r="E19" i="3"/>
  <c r="E20" i="3"/>
  <c r="E21" i="3"/>
  <c r="E22" i="3"/>
  <c r="E23" i="3"/>
  <c r="E24" i="3"/>
  <c r="E18" i="3"/>
  <c r="F90" i="2"/>
  <c r="G90" i="2"/>
  <c r="G102" i="2"/>
  <c r="E96" i="2"/>
  <c r="H95" i="2"/>
  <c r="H96" i="2"/>
  <c r="H97" i="2"/>
  <c r="H98" i="2"/>
  <c r="H99" i="2"/>
  <c r="H100" i="2"/>
  <c r="H101" i="2"/>
  <c r="H94" i="2"/>
  <c r="H89" i="2"/>
  <c r="H88" i="2"/>
  <c r="E89" i="2"/>
  <c r="E88" i="2"/>
  <c r="H81" i="2"/>
  <c r="H82" i="2"/>
  <c r="H83" i="2"/>
  <c r="H80" i="2"/>
  <c r="F84" i="2"/>
  <c r="G84" i="2"/>
  <c r="H63" i="2"/>
  <c r="H64" i="2"/>
  <c r="H65" i="2"/>
  <c r="H66" i="2"/>
  <c r="H67" i="2"/>
  <c r="H62" i="2"/>
  <c r="F76" i="2"/>
  <c r="G76" i="2"/>
  <c r="H73" i="2"/>
  <c r="H74" i="2"/>
  <c r="H75" i="2"/>
  <c r="H72" i="2"/>
  <c r="F68" i="2"/>
  <c r="G68" i="2"/>
  <c r="E62" i="2"/>
  <c r="F58" i="2"/>
  <c r="G58" i="2"/>
  <c r="E55" i="2"/>
  <c r="E54" i="2"/>
  <c r="H53" i="2"/>
  <c r="H54" i="2"/>
  <c r="H55" i="2"/>
  <c r="H56" i="2"/>
  <c r="H57" i="2"/>
  <c r="H52" i="2"/>
  <c r="E52" i="2"/>
  <c r="G43" i="2"/>
  <c r="H40" i="2"/>
  <c r="H41" i="2"/>
  <c r="H42" i="2"/>
  <c r="H39" i="2"/>
  <c r="E41" i="2"/>
  <c r="E40" i="2"/>
  <c r="E39" i="2"/>
  <c r="F35" i="2"/>
  <c r="G35" i="2"/>
  <c r="E32" i="2"/>
  <c r="H32" i="2"/>
  <c r="H33" i="2"/>
  <c r="H34" i="2"/>
  <c r="H31" i="2"/>
  <c r="E31" i="2"/>
  <c r="G16" i="2"/>
  <c r="G21" i="2" s="1"/>
  <c r="H11" i="2"/>
  <c r="H12" i="2"/>
  <c r="H13" i="2"/>
  <c r="H14" i="2"/>
  <c r="H15" i="2"/>
  <c r="H9" i="2"/>
  <c r="E11" i="2"/>
  <c r="E12" i="2"/>
  <c r="E13" i="2"/>
  <c r="E14" i="2"/>
  <c r="E15" i="2"/>
  <c r="E10" i="2"/>
  <c r="E9" i="2"/>
  <c r="G34" i="4"/>
  <c r="G15" i="3" l="1"/>
  <c r="C4" i="7"/>
  <c r="D4" i="7"/>
  <c r="B4" i="7"/>
  <c r="H68" i="2"/>
  <c r="H84" i="2"/>
  <c r="H76" i="2"/>
  <c r="H58" i="2"/>
  <c r="H20" i="3" l="1"/>
  <c r="H21" i="3"/>
  <c r="H22" i="3"/>
  <c r="H23" i="3"/>
  <c r="H24" i="3"/>
  <c r="F25" i="3"/>
  <c r="E25" i="3"/>
  <c r="B15" i="7" s="1"/>
  <c r="F102" i="2"/>
  <c r="H102" i="2" s="1"/>
  <c r="E102" i="2"/>
  <c r="H90" i="2"/>
  <c r="E90" i="2"/>
  <c r="E84" i="2"/>
  <c r="H35" i="2"/>
  <c r="E35" i="2"/>
  <c r="E76" i="2"/>
  <c r="F43" i="2"/>
  <c r="H43" i="2" s="1"/>
  <c r="E43" i="2"/>
  <c r="F16" i="2"/>
  <c r="E16" i="2"/>
  <c r="E23" i="2" s="1"/>
  <c r="F26" i="3" l="1"/>
  <c r="C15" i="7"/>
  <c r="E26" i="3"/>
  <c r="E32" i="3"/>
  <c r="E21" i="2"/>
  <c r="E17" i="2"/>
  <c r="G17" i="2"/>
  <c r="F21" i="2"/>
  <c r="H21" i="2" s="1"/>
  <c r="F17" i="2"/>
  <c r="E30" i="3"/>
  <c r="G25" i="3"/>
  <c r="D15" i="7" s="1"/>
  <c r="H16" i="2"/>
  <c r="E34" i="3" l="1"/>
  <c r="F32" i="3"/>
  <c r="F30" i="3"/>
  <c r="G26" i="3"/>
  <c r="G30" i="3" s="1"/>
  <c r="H25" i="3"/>
  <c r="F25" i="2"/>
  <c r="F24" i="2"/>
  <c r="G24" i="2"/>
  <c r="G25" i="2"/>
  <c r="G22" i="2"/>
  <c r="F23" i="2"/>
  <c r="G23" i="2"/>
  <c r="B30" i="3"/>
  <c r="H17" i="2"/>
  <c r="E58" i="2"/>
  <c r="E26" i="2"/>
  <c r="E27" i="2" s="1"/>
  <c r="E35" i="3" l="1"/>
  <c r="B16" i="7"/>
  <c r="B14" i="7" s="1"/>
  <c r="G26" i="2"/>
  <c r="G106" i="2" s="1"/>
  <c r="H30" i="3"/>
  <c r="G32" i="3"/>
  <c r="H26" i="3"/>
  <c r="H23" i="2"/>
  <c r="F26" i="2"/>
  <c r="F106" i="2" s="1"/>
  <c r="H24" i="2"/>
  <c r="H22" i="2"/>
  <c r="H25" i="2"/>
  <c r="G27" i="2" l="1"/>
  <c r="H106" i="2"/>
  <c r="F27" i="2"/>
  <c r="H26" i="2"/>
  <c r="E68" i="2"/>
  <c r="E106" i="2" s="1"/>
  <c r="H27" i="2" l="1"/>
  <c r="E107" i="2"/>
  <c r="G107" i="2"/>
  <c r="F107" i="2"/>
  <c r="F31" i="3"/>
  <c r="G31" i="3"/>
  <c r="E39" i="3"/>
  <c r="H107" i="2" l="1"/>
  <c r="H31" i="3"/>
  <c r="F34" i="3"/>
  <c r="C16" i="7" s="1"/>
  <c r="C14" i="7" s="1"/>
  <c r="H32" i="3"/>
  <c r="G34" i="3"/>
  <c r="E8" i="4"/>
  <c r="G12" i="4" s="1"/>
  <c r="G14" i="4" l="1"/>
  <c r="D19" i="7"/>
  <c r="D18" i="7" s="1"/>
  <c r="G39" i="3"/>
  <c r="D16" i="7"/>
  <c r="D14" i="7" s="1"/>
  <c r="F35" i="3"/>
  <c r="F39" i="3"/>
  <c r="H34" i="3"/>
  <c r="G35" i="3"/>
  <c r="D22" i="7" l="1"/>
  <c r="H35" i="3"/>
  <c r="H39" i="3"/>
  <c r="F8" i="4"/>
  <c r="F13" i="4" l="1"/>
  <c r="C20" i="7" s="1"/>
  <c r="F12" i="4"/>
  <c r="G8" i="4"/>
  <c r="E12" i="4" l="1"/>
  <c r="B19" i="7" s="1"/>
  <c r="C19" i="7"/>
  <c r="C18" i="7" s="1"/>
  <c r="C22" i="7" s="1"/>
  <c r="F14" i="4"/>
  <c r="F17" i="4" l="1"/>
  <c r="E20" i="4" s="1"/>
  <c r="E13" i="4"/>
  <c r="E14" i="4" l="1"/>
  <c r="B20" i="7"/>
  <c r="B18" i="7" s="1"/>
  <c r="B22" i="7" s="1"/>
  <c r="G17" i="4"/>
  <c r="E17" i="4"/>
  <c r="E18" i="4" s="1"/>
  <c r="D23" i="7" l="1"/>
  <c r="C23" i="7"/>
  <c r="G18" i="4"/>
  <c r="F18" i="4"/>
</calcChain>
</file>

<file path=xl/sharedStrings.xml><?xml version="1.0" encoding="utf-8"?>
<sst xmlns="http://schemas.openxmlformats.org/spreadsheetml/2006/main" count="274" uniqueCount="145">
  <si>
    <t>SECTION I. Program Operating Costs</t>
  </si>
  <si>
    <t>SECTION II. Member Costs</t>
  </si>
  <si>
    <t>Full Time (1700 hrs)</t>
  </si>
  <si>
    <t>Three Quarter Time (1200 hrs)</t>
  </si>
  <si>
    <t>Half Time (900 hrs)</t>
  </si>
  <si>
    <t>Reduced Half Time (675 hrs)</t>
  </si>
  <si>
    <t>Quarter Time (450 hrs)</t>
  </si>
  <si>
    <t>Minimum Time (300 hrs)</t>
  </si>
  <si>
    <t>Corporation Fixed Amount</t>
  </si>
  <si>
    <t>CNCS share: (CNCS Request [Section I] + [Section II] x 0.0526) x (0.40)</t>
  </si>
  <si>
    <t>Source</t>
  </si>
  <si>
    <t>Amount</t>
  </si>
  <si>
    <t>Public
vs
Private</t>
  </si>
  <si>
    <t>TOTAL</t>
  </si>
  <si>
    <t>subtotal</t>
  </si>
  <si>
    <t>allocation</t>
  </si>
  <si>
    <t>FICA 7.65%</t>
  </si>
  <si>
    <t>PURPOSE/DESCRIPTION</t>
  </si>
  <si>
    <t>Retirement</t>
  </si>
  <si>
    <t>Other</t>
  </si>
  <si>
    <t>STAFF TRAVEL</t>
  </si>
  <si>
    <t>National Service Training Conference</t>
  </si>
  <si>
    <t>MEMBER TRAVEL</t>
  </si>
  <si>
    <t>EQUIPMENT</t>
  </si>
  <si>
    <t>STAFF TRAINING</t>
  </si>
  <si>
    <t>MEMBER TRAINING</t>
  </si>
  <si>
    <t>Evaluation</t>
  </si>
  <si>
    <t>Other Program Costs</t>
  </si>
  <si>
    <t>Go To Tab 2 Member Costs</t>
  </si>
  <si>
    <t>ServeRI Cost Reimbursement Template</t>
  </si>
  <si>
    <t xml:space="preserve">This is a tool to support the development of a compliant cost-reimbursement budget. It is not required. Budgets are entered into eGrants as part of a full AmeriCorps proposal. Please note there are THREE (3) tabs, or worksheets, that match three budget sections. Enter your own text into the white cells. The blue cells provide headings or instructions. The peach cells provide automatic calculations. </t>
  </si>
  <si>
    <t>Living Allowance</t>
  </si>
  <si>
    <t>Abbreviated Time (100 hrs)</t>
  </si>
  <si>
    <t>Member Type</t>
  </si>
  <si>
    <t># Members w/o Allowance</t>
  </si>
  <si>
    <t>Member Support Costs</t>
  </si>
  <si>
    <t>Health Care</t>
  </si>
  <si>
    <t>Workers Compensation</t>
  </si>
  <si>
    <t>Go To Tab 3 Indirect Costs</t>
  </si>
  <si>
    <t>SECTION III. Administrative, or Indirect Costs</t>
  </si>
  <si>
    <t xml:space="preserve">Section I + Section II   </t>
  </si>
  <si>
    <t>Indirect Cost</t>
  </si>
  <si>
    <t xml:space="preserve">Section I + Section II  + Section III </t>
  </si>
  <si>
    <t>Member Positions</t>
  </si>
  <si>
    <t>Calculation</t>
  </si>
  <si>
    <t>Full-time (1700 hours)</t>
  </si>
  <si>
    <t>Three quarter-time (1200 hours)</t>
  </si>
  <si>
    <t xml:space="preserve">Half-time (900 hours) </t>
  </si>
  <si>
    <t>Reduced half-time (675 hours)</t>
  </si>
  <si>
    <t>Quarter-time (450 hours)</t>
  </si>
  <si>
    <t xml:space="preserve">Minimum-time (300 hours) </t>
  </si>
  <si>
    <t>Abbreviated-time (100 hours)</t>
  </si>
  <si>
    <t>Cost Per MSY</t>
  </si>
  <si>
    <t>Proposed 
or
Secured</t>
  </si>
  <si>
    <t>Cash 
or
In-Kind</t>
  </si>
  <si>
    <t>Federal Yes/No</t>
  </si>
  <si>
    <t>SOURCE OF FUNDS (GRANTEE SHARE)</t>
  </si>
  <si>
    <t>* other costs related to members should be entered in Operating Costs - Other Program Costs</t>
  </si>
  <si>
    <t>A. Personnel Expenses</t>
  </si>
  <si>
    <t>Annual Salary</t>
  </si>
  <si>
    <t>Title (Role)</t>
  </si>
  <si>
    <t>CEO and Co-Founder (Executive Director)</t>
  </si>
  <si>
    <t>Operations Manager (Program Director)</t>
  </si>
  <si>
    <t>Qty</t>
  </si>
  <si>
    <t>% Time</t>
  </si>
  <si>
    <t>Total Amount</t>
  </si>
  <si>
    <t>AmeriCorps Share</t>
  </si>
  <si>
    <t>Grantee Share</t>
  </si>
  <si>
    <t>B. Personnel Fringe Benefits</t>
  </si>
  <si>
    <t>Rate</t>
  </si>
  <si>
    <t>Purpose</t>
  </si>
  <si>
    <t xml:space="preserve">FICA </t>
  </si>
  <si>
    <t>Other Calculation</t>
  </si>
  <si>
    <t>Health/Insurance</t>
  </si>
  <si>
    <t xml:space="preserve">Cost $14750/year x %Time </t>
  </si>
  <si>
    <t>(verify share total)</t>
  </si>
  <si>
    <t>PD travel to National Service Training Conference</t>
  </si>
  <si>
    <t>airfare $500, lodging $180/night x 3nights, per diem $75/day x 4days, ground transportation $50</t>
  </si>
  <si>
    <t>Program site monitoring and state commission training</t>
  </si>
  <si>
    <t>Member Training Travel</t>
  </si>
  <si>
    <t>Member Travel as part of workday (between worksites)</t>
  </si>
  <si>
    <t>25 trips, average 20 miles round trip @0.625/mile (federal rate)</t>
  </si>
  <si>
    <t>Member Training Per diem</t>
  </si>
  <si>
    <t>2 trips of 12 members using 4 cars, 52 miles roundtrip @0.625/mile (federal rate)</t>
  </si>
  <si>
    <t xml:space="preserve">12 members, 2 days @25/day </t>
  </si>
  <si>
    <t>12 members, Avg 10/week, 44 weeks, @0.625/mile (federal rate)</t>
  </si>
  <si>
    <t>[ServeRI will not approve equipment]</t>
  </si>
  <si>
    <t>SUPPLIES</t>
  </si>
  <si>
    <t>12 members, 2 shirts @$14</t>
  </si>
  <si>
    <t>AmeriCorps member service gear (includes the AmeriCorps logo)</t>
  </si>
  <si>
    <t>Office Supplies</t>
  </si>
  <si>
    <t>Avg $40/month</t>
  </si>
  <si>
    <t>Member Supplies</t>
  </si>
  <si>
    <t>Avg $100/month</t>
  </si>
  <si>
    <t>Internet Access - cellular device</t>
  </si>
  <si>
    <t>12 members x $50 device, $40/month data plan</t>
  </si>
  <si>
    <t>Payroll Management Service</t>
  </si>
  <si>
    <t xml:space="preserve">Annual rate of $100 per individual for 12 members </t>
  </si>
  <si>
    <t>New Program Director Training</t>
  </si>
  <si>
    <t>2 days using agency staff and resources</t>
  </si>
  <si>
    <t>$350 flat registration fee for 3 days</t>
  </si>
  <si>
    <t>Annual [Project Area]  New England Congerance</t>
  </si>
  <si>
    <t>$185 flat registration fee</t>
  </si>
  <si>
    <t xml:space="preserve">Leadership training consultant </t>
  </si>
  <si>
    <t>daily rate of $800 x 6 days</t>
  </si>
  <si>
    <t>Days</t>
  </si>
  <si>
    <t>Daily Rate</t>
  </si>
  <si>
    <t>Indepent Evaluator</t>
  </si>
  <si>
    <t>Staff criminal history checks 
(1 staff returning with 
completed check)</t>
  </si>
  <si>
    <t>Member criminal history checks</t>
  </si>
  <si>
    <t>Truescreen $27, Fieldprint FBI $28.75</t>
  </si>
  <si>
    <t>12 members x Truescreen $27, Fieldprint FBI $28.75</t>
  </si>
  <si>
    <t>Member recognition event</t>
  </si>
  <si>
    <t>$350 space rental, $25 award for 12 members</t>
  </si>
  <si>
    <t># Members w/ Living Allowance</t>
  </si>
  <si>
    <t>2023 Maximum Living Allowance</t>
  </si>
  <si>
    <t>2023 Minimum Living Allowance</t>
  </si>
  <si>
    <t> $35,200</t>
  </si>
  <si>
    <t>n/a</t>
  </si>
  <si>
    <t>estimated 4 of 12 will accept at $350/month x 10 months</t>
  </si>
  <si>
    <t>1.4% of member living allowance</t>
  </si>
  <si>
    <t>Commission Fixed Amount 2%</t>
  </si>
  <si>
    <t xml:space="preserve">Grantee: total direct costs x 10% (claiming 10%); CNCS share: (CNCS Request [Section I] + [Section II] x 0.0526) x (0.60) </t>
  </si>
  <si>
    <t>Total</t>
  </si>
  <si>
    <t>Section I</t>
  </si>
  <si>
    <t>Personnel</t>
  </si>
  <si>
    <t>Fringe</t>
  </si>
  <si>
    <t>Travel</t>
  </si>
  <si>
    <t>Supplies</t>
  </si>
  <si>
    <t>Contracts</t>
  </si>
  <si>
    <t>Training</t>
  </si>
  <si>
    <t>CONTRACTS</t>
  </si>
  <si>
    <t>EVALUATION</t>
  </si>
  <si>
    <t>Section II</t>
  </si>
  <si>
    <t>Member Support</t>
  </si>
  <si>
    <t>Section III</t>
  </si>
  <si>
    <t>Grantee Indirect</t>
  </si>
  <si>
    <t>Commission Indirect</t>
  </si>
  <si>
    <t>Grand Total</t>
  </si>
  <si>
    <t>Cost/MSY</t>
  </si>
  <si>
    <t>MSY Value</t>
  </si>
  <si>
    <t>MSY Calculator</t>
  </si>
  <si>
    <t># Members Budgetted</t>
  </si>
  <si>
    <t># MSYs</t>
  </si>
  <si>
    <t>TOTAL MSYs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</si>
</sst>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General_)"/>
    <numFmt numFmtId="165" formatCode="_(&quot;$&quot;* #,##0_);_(&quot;$&quot;* \(#,##0\);_(&quot;$&quot;* &quot;-&quot;??_);_(@_)"/>
    <numFmt numFmtId="166" formatCode="0.00000000"/>
    <numFmt numFmtId="167" formatCode="&quot;$&quot;#,##0"/>
  </numFmts>
  <fonts count="36"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8"/>
      <name val="Arial"/>
      <family val="2"/>
    </font>
    <font>
      <u/>
      <sz val="10"/>
      <color indexed="12"/>
      <name val="Arial"/>
      <family val="2"/>
    </font>
    <font>
      <sz val="10"/>
      <color rgb="FF000000"/>
      <name val="Arial"/>
      <family val="2"/>
    </font>
    <font>
      <sz val="10"/>
      <name val="Courier"/>
      <family val="3"/>
    </font>
    <font>
      <sz val="11"/>
      <color indexed="8"/>
      <name val="Calibri"/>
      <family val="2"/>
    </font>
    <font>
      <sz val="11"/>
      <name val="Calibri"/>
      <family val="2"/>
      <scheme val="minor"/>
    </font>
    <font>
      <b/>
      <sz val="14"/>
      <name val="Calibri"/>
      <family val="2"/>
      <scheme val="minor"/>
    </font>
    <font>
      <sz val="14"/>
      <color theme="1"/>
      <name val="Calibri"/>
      <family val="2"/>
      <scheme val="minor"/>
    </font>
    <font>
      <sz val="16"/>
      <color theme="1"/>
      <name val="Calibri"/>
      <family val="2"/>
      <scheme val="minor"/>
    </font>
    <font>
      <sz val="24"/>
      <color theme="1"/>
      <name val="Calibri"/>
      <family val="2"/>
      <scheme val="minor"/>
    </font>
    <font>
      <i/>
      <sz val="11"/>
      <color theme="1"/>
      <name val="Calibri"/>
      <family val="2"/>
      <scheme val="minor"/>
    </font>
    <font>
      <sz val="11"/>
      <color theme="1" tint="0.499984740745262"/>
      <name val="Calibri"/>
      <family val="2"/>
      <scheme val="minor"/>
    </font>
    <font>
      <sz val="8"/>
      <name val="Calibri"/>
      <family val="2"/>
      <scheme val="minor"/>
    </font>
    <font>
      <sz val="12"/>
      <color theme="1"/>
      <name val="Calibri"/>
      <family val="2"/>
      <scheme val="minor"/>
    </font>
    <font>
      <b/>
      <sz val="12"/>
      <color theme="1"/>
      <name val="Calibri"/>
      <family val="2"/>
      <scheme val="minor"/>
    </font>
    <font>
      <b/>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32">
    <xf numFmtId="0" fontId="0" fillId="0" borderId="0"/>
    <xf numFmtId="0" fontId="3" fillId="0" borderId="0" applyNumberFormat="0" applyFill="0" applyBorder="0" applyAlignment="0" applyProtection="0"/>
    <xf numFmtId="0" fontId="4" fillId="0" borderId="7" applyNumberFormat="0" applyFill="0" applyAlignment="0" applyProtection="0"/>
    <xf numFmtId="0" fontId="5" fillId="0" borderId="8" applyNumberFormat="0" applyFill="0" applyAlignment="0" applyProtection="0"/>
    <xf numFmtId="0" fontId="6" fillId="0" borderId="9"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0" applyNumberFormat="0" applyAlignment="0" applyProtection="0"/>
    <xf numFmtId="0" fontId="11" fillId="6" borderId="11" applyNumberFormat="0" applyAlignment="0" applyProtection="0"/>
    <xf numFmtId="0" fontId="12" fillId="6" borderId="10" applyNumberFormat="0" applyAlignment="0" applyProtection="0"/>
    <xf numFmtId="0" fontId="13" fillId="0" borderId="12" applyNumberFormat="0" applyFill="0" applyAlignment="0" applyProtection="0"/>
    <xf numFmtId="0" fontId="14" fillId="7" borderId="13"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5"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20" fillId="0" borderId="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alignment vertical="top"/>
    </xf>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21" fillId="0" borderId="0" applyNumberFormat="0" applyFill="0" applyBorder="0" applyAlignment="0" applyProtection="0">
      <alignment vertical="top"/>
      <protection locked="0"/>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19" fillId="0" borderId="0"/>
    <xf numFmtId="0" fontId="22" fillId="0" borderId="0"/>
    <xf numFmtId="0" fontId="22" fillId="0" borderId="0"/>
    <xf numFmtId="0" fontId="19" fillId="0" borderId="0"/>
    <xf numFmtId="0" fontId="1" fillId="0" borderId="0"/>
    <xf numFmtId="0" fontId="22" fillId="0" borderId="0"/>
    <xf numFmtId="0" fontId="22" fillId="0" borderId="0"/>
    <xf numFmtId="0" fontId="22" fillId="0" borderId="0"/>
    <xf numFmtId="0" fontId="22" fillId="0" borderId="0"/>
    <xf numFmtId="0" fontId="22"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20" fillId="0" borderId="0"/>
    <xf numFmtId="0" fontId="20" fillId="0" borderId="0"/>
    <xf numFmtId="0" fontId="20" fillId="0" borderId="0"/>
    <xf numFmtId="0" fontId="20" fillId="0" borderId="0">
      <alignment vertical="top"/>
    </xf>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 fillId="0" borderId="0"/>
    <xf numFmtId="0" fontId="2" fillId="0" borderId="0"/>
    <xf numFmtId="0" fontId="20" fillId="0" borderId="0"/>
    <xf numFmtId="0" fontId="20"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xf numFmtId="9" fontId="20" fillId="0" borderId="0" applyFont="0" applyFill="0" applyBorder="0" applyAlignment="0" applyProtection="0">
      <alignment vertical="top"/>
    </xf>
    <xf numFmtId="9" fontId="19"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2" fillId="8" borderId="14" applyNumberFormat="0" applyFont="0" applyAlignment="0" applyProtection="0"/>
    <xf numFmtId="0" fontId="19" fillId="0" borderId="0"/>
    <xf numFmtId="164" fontId="23" fillId="0" borderId="0"/>
    <xf numFmtId="0" fontId="2" fillId="0" borderId="0"/>
    <xf numFmtId="0" fontId="1" fillId="0" borderId="0"/>
    <xf numFmtId="9" fontId="1" fillId="0" borderId="0" applyFont="0" applyFill="0" applyBorder="0" applyAlignment="0" applyProtection="0"/>
    <xf numFmtId="0" fontId="20" fillId="0" borderId="0">
      <alignment vertical="top"/>
    </xf>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4"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0" fillId="34" borderId="0" xfId="0" applyFill="1"/>
    <xf numFmtId="0" fontId="0" fillId="35" borderId="0" xfId="0" applyFill="1"/>
    <xf numFmtId="0" fontId="25" fillId="35" borderId="1" xfId="0" applyFont="1" applyFill="1" applyBorder="1" applyAlignment="1">
      <alignment horizontal="left" vertical="center" wrapText="1"/>
    </xf>
    <xf numFmtId="0" fontId="0" fillId="35" borderId="1" xfId="0" applyFill="1" applyBorder="1" applyAlignment="1">
      <alignment horizontal="left" vertical="center"/>
    </xf>
    <xf numFmtId="0" fontId="27" fillId="35" borderId="1" xfId="0" applyFont="1" applyFill="1" applyBorder="1" applyAlignment="1">
      <alignment horizontal="center"/>
    </xf>
    <xf numFmtId="0" fontId="28" fillId="34" borderId="0" xfId="0" applyFont="1" applyFill="1"/>
    <xf numFmtId="6" fontId="25" fillId="35" borderId="1" xfId="0" applyNumberFormat="1" applyFont="1" applyFill="1" applyBorder="1" applyAlignment="1">
      <alignment horizontal="left" vertical="center" wrapText="1"/>
    </xf>
    <xf numFmtId="44" fontId="0" fillId="34" borderId="0" xfId="0" applyNumberFormat="1" applyFill="1"/>
    <xf numFmtId="0" fontId="29" fillId="35" borderId="0" xfId="0" applyFont="1" applyFill="1"/>
    <xf numFmtId="0" fontId="0" fillId="34" borderId="18" xfId="0" applyFill="1" applyBorder="1"/>
    <xf numFmtId="0" fontId="25" fillId="35" borderId="1" xfId="0" applyFont="1" applyFill="1" applyBorder="1" applyAlignment="1">
      <alignment horizontal="left" vertical="center"/>
    </xf>
    <xf numFmtId="0" fontId="25" fillId="35" borderId="2" xfId="0" applyFont="1" applyFill="1" applyBorder="1" applyAlignment="1">
      <alignment vertical="top" wrapText="1"/>
    </xf>
    <xf numFmtId="0" fontId="0" fillId="35" borderId="1" xfId="0" applyFill="1" applyBorder="1"/>
    <xf numFmtId="0" fontId="0" fillId="35" borderId="1" xfId="0" applyFill="1" applyBorder="1" applyAlignment="1">
      <alignment horizontal="center" vertical="center" wrapText="1"/>
    </xf>
    <xf numFmtId="0" fontId="17" fillId="36" borderId="1" xfId="0" applyFont="1" applyFill="1" applyBorder="1"/>
    <xf numFmtId="0" fontId="0" fillId="0" borderId="1" xfId="0" applyBorder="1"/>
    <xf numFmtId="0" fontId="25" fillId="34" borderId="0" xfId="0" applyFont="1" applyFill="1"/>
    <xf numFmtId="0" fontId="25" fillId="36" borderId="1" xfId="0" applyFont="1" applyFill="1" applyBorder="1"/>
    <xf numFmtId="0" fontId="25" fillId="36" borderId="1" xfId="0" applyFont="1" applyFill="1" applyBorder="1" applyAlignment="1">
      <alignment wrapText="1"/>
    </xf>
    <xf numFmtId="0" fontId="26" fillId="36" borderId="0" xfId="0" applyFont="1" applyFill="1"/>
    <xf numFmtId="0" fontId="26" fillId="34" borderId="0" xfId="0" applyFont="1" applyFill="1"/>
    <xf numFmtId="0" fontId="26" fillId="37" borderId="0" xfId="0" applyFont="1" applyFill="1"/>
    <xf numFmtId="0" fontId="0" fillId="0" borderId="1" xfId="0" applyBorder="1" applyProtection="1">
      <protection locked="0"/>
    </xf>
    <xf numFmtId="44" fontId="0" fillId="0" borderId="1" xfId="0" applyNumberFormat="1" applyBorder="1" applyProtection="1">
      <protection locked="0"/>
    </xf>
    <xf numFmtId="165" fontId="0" fillId="0" borderId="1" xfId="0" applyNumberFormat="1" applyBorder="1" applyProtection="1">
      <protection locked="0"/>
    </xf>
    <xf numFmtId="0" fontId="0" fillId="0" borderId="16" xfId="0" applyBorder="1" applyProtection="1">
      <protection locked="0"/>
    </xf>
    <xf numFmtId="44" fontId="0" fillId="0" borderId="16" xfId="0" applyNumberFormat="1" applyBorder="1" applyProtection="1">
      <protection locked="0"/>
    </xf>
    <xf numFmtId="165" fontId="0" fillId="0" borderId="16" xfId="0" applyNumberFormat="1" applyBorder="1" applyProtection="1">
      <protection locked="0"/>
    </xf>
    <xf numFmtId="0" fontId="0" fillId="0" borderId="1" xfId="0" applyBorder="1" applyAlignment="1" applyProtection="1">
      <alignment wrapText="1"/>
      <protection locked="0"/>
    </xf>
    <xf numFmtId="0" fontId="0" fillId="0" borderId="16" xfId="0" applyBorder="1" applyAlignment="1" applyProtection="1">
      <alignment wrapText="1"/>
      <protection locked="0"/>
    </xf>
    <xf numFmtId="0" fontId="0" fillId="33" borderId="1" xfId="0" applyFill="1" applyBorder="1" applyAlignment="1" applyProtection="1">
      <alignment wrapText="1"/>
      <protection locked="0"/>
    </xf>
    <xf numFmtId="44" fontId="0" fillId="33" borderId="1" xfId="0" applyNumberFormat="1" applyFill="1" applyBorder="1" applyProtection="1">
      <protection locked="0"/>
    </xf>
    <xf numFmtId="0" fontId="0" fillId="33" borderId="1" xfId="0" applyFill="1" applyBorder="1" applyProtection="1">
      <protection locked="0"/>
    </xf>
    <xf numFmtId="165" fontId="0" fillId="33" borderId="1" xfId="0" applyNumberFormat="1" applyFill="1" applyBorder="1" applyProtection="1">
      <protection locked="0"/>
    </xf>
    <xf numFmtId="0" fontId="0" fillId="33" borderId="16" xfId="0" applyFill="1" applyBorder="1" applyProtection="1">
      <protection locked="0"/>
    </xf>
    <xf numFmtId="165" fontId="0" fillId="33" borderId="16" xfId="0" applyNumberFormat="1" applyFill="1" applyBorder="1" applyProtection="1">
      <protection locked="0"/>
    </xf>
    <xf numFmtId="0" fontId="25" fillId="0" borderId="1" xfId="0" applyFont="1" applyBorder="1" applyProtection="1">
      <protection locked="0"/>
    </xf>
    <xf numFmtId="0" fontId="25" fillId="0" borderId="1" xfId="0" applyFont="1" applyBorder="1" applyAlignment="1" applyProtection="1">
      <alignment wrapText="1"/>
      <protection locked="0"/>
    </xf>
    <xf numFmtId="0" fontId="25" fillId="0" borderId="16" xfId="0" applyFont="1" applyBorder="1" applyProtection="1">
      <protection locked="0"/>
    </xf>
    <xf numFmtId="1" fontId="0" fillId="0" borderId="1" xfId="0" applyNumberFormat="1" applyBorder="1" applyProtection="1">
      <protection locked="0"/>
    </xf>
    <xf numFmtId="0" fontId="27" fillId="35" borderId="21" xfId="0" applyFont="1" applyFill="1" applyBorder="1" applyAlignment="1">
      <alignment horizontal="center"/>
    </xf>
    <xf numFmtId="0" fontId="0" fillId="35" borderId="1" xfId="0" applyFill="1" applyBorder="1" applyAlignment="1">
      <alignment vertical="center"/>
    </xf>
    <xf numFmtId="9" fontId="0" fillId="0" borderId="1" xfId="331" applyFont="1" applyBorder="1" applyAlignment="1" applyProtection="1">
      <protection locked="0"/>
    </xf>
    <xf numFmtId="6" fontId="0" fillId="0" borderId="1" xfId="331" applyNumberFormat="1" applyFont="1" applyBorder="1" applyAlignment="1" applyProtection="1">
      <protection locked="0"/>
    </xf>
    <xf numFmtId="6" fontId="0" fillId="0" borderId="1" xfId="0" applyNumberFormat="1" applyBorder="1" applyProtection="1">
      <protection locked="0"/>
    </xf>
    <xf numFmtId="167" fontId="0" fillId="0" borderId="1" xfId="0" applyNumberFormat="1" applyBorder="1" applyProtection="1">
      <protection locked="0"/>
    </xf>
    <xf numFmtId="0" fontId="0" fillId="38" borderId="2" xfId="0" applyFill="1" applyBorder="1"/>
    <xf numFmtId="165" fontId="0" fillId="38" borderId="2" xfId="0" applyNumberFormat="1" applyFill="1" applyBorder="1"/>
    <xf numFmtId="167" fontId="0" fillId="38" borderId="2" xfId="0" applyNumberFormat="1" applyFill="1" applyBorder="1"/>
    <xf numFmtId="0" fontId="0" fillId="38" borderId="1" xfId="0" applyFill="1" applyBorder="1"/>
    <xf numFmtId="9" fontId="0" fillId="38" borderId="1" xfId="331" applyFont="1" applyFill="1" applyBorder="1"/>
    <xf numFmtId="167" fontId="0" fillId="0" borderId="1" xfId="0" applyNumberFormat="1" applyBorder="1"/>
    <xf numFmtId="167" fontId="0" fillId="0" borderId="16" xfId="0" applyNumberFormat="1" applyBorder="1"/>
    <xf numFmtId="10" fontId="0" fillId="38" borderId="1" xfId="0" applyNumberFormat="1" applyFill="1" applyBorder="1"/>
    <xf numFmtId="10" fontId="0" fillId="0" borderId="1" xfId="0" applyNumberFormat="1" applyBorder="1" applyProtection="1">
      <protection locked="0"/>
    </xf>
    <xf numFmtId="167" fontId="0" fillId="38" borderId="1" xfId="0" applyNumberFormat="1" applyFill="1" applyBorder="1"/>
    <xf numFmtId="6" fontId="31" fillId="39" borderId="1" xfId="0" applyNumberFormat="1" applyFont="1" applyFill="1" applyBorder="1" applyAlignment="1">
      <alignment horizontal="left" vertical="center" wrapText="1"/>
    </xf>
    <xf numFmtId="167" fontId="31" fillId="39" borderId="1" xfId="0" applyNumberFormat="1" applyFont="1" applyFill="1" applyBorder="1"/>
    <xf numFmtId="167" fontId="31" fillId="39" borderId="2" xfId="0" applyNumberFormat="1" applyFont="1" applyFill="1" applyBorder="1"/>
    <xf numFmtId="9" fontId="31" fillId="39" borderId="1" xfId="331" applyFont="1" applyFill="1" applyBorder="1"/>
    <xf numFmtId="167" fontId="0" fillId="38" borderId="16" xfId="0" applyNumberFormat="1" applyFill="1" applyBorder="1"/>
    <xf numFmtId="9" fontId="0" fillId="0" borderId="16" xfId="331" applyFont="1" applyBorder="1" applyAlignment="1" applyProtection="1">
      <protection locked="0"/>
    </xf>
    <xf numFmtId="167" fontId="0" fillId="0" borderId="16" xfId="0" applyNumberFormat="1" applyBorder="1" applyProtection="1">
      <protection locked="0"/>
    </xf>
    <xf numFmtId="0" fontId="0" fillId="38" borderId="16" xfId="0" applyFill="1" applyBorder="1" applyAlignment="1" applyProtection="1">
      <alignment wrapText="1"/>
      <protection locked="0"/>
    </xf>
    <xf numFmtId="165" fontId="0" fillId="39" borderId="1" xfId="0" applyNumberFormat="1" applyFill="1" applyBorder="1"/>
    <xf numFmtId="167" fontId="0" fillId="39" borderId="2" xfId="0" applyNumberFormat="1" applyFill="1" applyBorder="1"/>
    <xf numFmtId="167" fontId="0" fillId="38" borderId="16" xfId="0" applyNumberFormat="1" applyFill="1" applyBorder="1" applyProtection="1">
      <protection locked="0"/>
    </xf>
    <xf numFmtId="167" fontId="0" fillId="39" borderId="16" xfId="0" applyNumberFormat="1" applyFill="1" applyBorder="1" applyProtection="1">
      <protection locked="0"/>
    </xf>
    <xf numFmtId="167" fontId="0" fillId="33" borderId="1" xfId="0" applyNumberFormat="1" applyFill="1" applyBorder="1" applyProtection="1">
      <protection locked="0"/>
    </xf>
    <xf numFmtId="167" fontId="0" fillId="33" borderId="16" xfId="0" applyNumberFormat="1" applyFill="1" applyBorder="1" applyProtection="1">
      <protection locked="0"/>
    </xf>
    <xf numFmtId="167" fontId="0" fillId="39" borderId="1" xfId="0" applyNumberFormat="1" applyFill="1" applyBorder="1"/>
    <xf numFmtId="165" fontId="0" fillId="38" borderId="1" xfId="0" applyNumberFormat="1" applyFill="1" applyBorder="1"/>
    <xf numFmtId="0" fontId="28" fillId="38" borderId="0" xfId="0" applyFont="1" applyFill="1"/>
    <xf numFmtId="0" fontId="0" fillId="38" borderId="0" xfId="0" applyFill="1"/>
    <xf numFmtId="0" fontId="17" fillId="38" borderId="1" xfId="0" applyFont="1" applyFill="1" applyBorder="1"/>
    <xf numFmtId="165" fontId="17" fillId="38" borderId="1" xfId="0" applyNumberFormat="1" applyFont="1" applyFill="1" applyBorder="1"/>
    <xf numFmtId="6" fontId="25" fillId="38" borderId="1" xfId="0" applyNumberFormat="1" applyFont="1" applyFill="1" applyBorder="1" applyAlignment="1">
      <alignment horizontal="left" vertical="center" wrapText="1"/>
    </xf>
    <xf numFmtId="0" fontId="0" fillId="35" borderId="1" xfId="0" applyFill="1" applyBorder="1" applyAlignment="1">
      <alignment horizontal="left" vertical="center" wrapText="1"/>
    </xf>
    <xf numFmtId="167" fontId="0" fillId="0" borderId="1" xfId="331" applyNumberFormat="1" applyFont="1" applyBorder="1" applyProtection="1">
      <protection locked="0"/>
    </xf>
    <xf numFmtId="0" fontId="17" fillId="36" borderId="1" xfId="0" applyFont="1" applyFill="1" applyBorder="1" applyAlignment="1">
      <alignment wrapText="1"/>
    </xf>
    <xf numFmtId="44" fontId="0" fillId="38" borderId="1" xfId="0" applyNumberFormat="1" applyFill="1" applyBorder="1"/>
    <xf numFmtId="9" fontId="0" fillId="39" borderId="1" xfId="331" applyFont="1" applyFill="1" applyBorder="1"/>
    <xf numFmtId="165" fontId="27" fillId="38" borderId="1" xfId="0" applyNumberFormat="1" applyFont="1" applyFill="1" applyBorder="1"/>
    <xf numFmtId="0" fontId="0" fillId="38" borderId="1" xfId="0" applyFill="1" applyBorder="1" applyAlignment="1">
      <alignment wrapText="1"/>
    </xf>
    <xf numFmtId="44" fontId="0" fillId="0" borderId="0" xfId="0" applyNumberFormat="1"/>
    <xf numFmtId="165" fontId="17" fillId="40" borderId="1" xfId="0" applyNumberFormat="1" applyFont="1" applyFill="1" applyBorder="1"/>
    <xf numFmtId="9" fontId="0" fillId="38" borderId="2" xfId="331" applyFont="1" applyFill="1" applyBorder="1"/>
    <xf numFmtId="0" fontId="33" fillId="0" borderId="0" xfId="0" applyFont="1"/>
    <xf numFmtId="0" fontId="34" fillId="0" borderId="0" xfId="0" applyFont="1"/>
    <xf numFmtId="0" fontId="33" fillId="36" borderId="0" xfId="0" applyFont="1" applyFill="1"/>
    <xf numFmtId="0" fontId="34" fillId="36" borderId="1" xfId="0" applyFont="1" applyFill="1" applyBorder="1"/>
    <xf numFmtId="0" fontId="33" fillId="36" borderId="1" xfId="0" applyFont="1" applyFill="1" applyBorder="1"/>
    <xf numFmtId="6" fontId="35" fillId="35" borderId="21" xfId="0" applyNumberFormat="1" applyFont="1" applyFill="1" applyBorder="1" applyAlignment="1">
      <alignment horizontal="left" vertical="center"/>
    </xf>
    <xf numFmtId="167" fontId="34" fillId="0" borderId="1" xfId="0" applyNumberFormat="1" applyFont="1" applyBorder="1"/>
    <xf numFmtId="167" fontId="33" fillId="0" borderId="1" xfId="0" applyNumberFormat="1" applyFont="1" applyBorder="1"/>
    <xf numFmtId="167" fontId="34" fillId="0" borderId="0" xfId="0" applyNumberFormat="1" applyFont="1"/>
    <xf numFmtId="9" fontId="34" fillId="0" borderId="1" xfId="331" applyFont="1" applyBorder="1"/>
    <xf numFmtId="9" fontId="34" fillId="0" borderId="0" xfId="331" applyFont="1" applyBorder="1"/>
    <xf numFmtId="0" fontId="0" fillId="0" borderId="19" xfId="0" applyBorder="1" applyAlignment="1" applyProtection="1">
      <alignment horizontal="center"/>
      <protection locked="0"/>
    </xf>
    <xf numFmtId="0" fontId="0" fillId="0" borderId="6" xfId="0" applyBorder="1" applyAlignment="1" applyProtection="1">
      <alignment horizontal="center"/>
      <protection locked="0"/>
    </xf>
    <xf numFmtId="0" fontId="0" fillId="35" borderId="4" xfId="0" applyFill="1" applyBorder="1" applyAlignment="1">
      <alignment horizontal="left" vertical="center"/>
    </xf>
    <xf numFmtId="0" fontId="0" fillId="35" borderId="5" xfId="0" applyFill="1" applyBorder="1" applyAlignment="1">
      <alignment horizontal="left" vertical="center"/>
    </xf>
    <xf numFmtId="0" fontId="27" fillId="35" borderId="0" xfId="0" applyFont="1" applyFill="1" applyAlignment="1">
      <alignment horizontal="center"/>
    </xf>
    <xf numFmtId="0" fontId="0" fillId="35" borderId="3" xfId="0" applyFill="1" applyBorder="1" applyAlignment="1">
      <alignment horizontal="left" wrapText="1"/>
    </xf>
    <xf numFmtId="44" fontId="0" fillId="0" borderId="4" xfId="0" applyNumberFormat="1" applyBorder="1" applyAlignment="1" applyProtection="1">
      <alignment horizontal="left" wrapText="1"/>
      <protection locked="0"/>
    </xf>
    <xf numFmtId="44" fontId="0" fillId="0" borderId="17" xfId="0" applyNumberFormat="1" applyBorder="1" applyAlignment="1" applyProtection="1">
      <alignment horizontal="left" wrapText="1"/>
      <protection locked="0"/>
    </xf>
    <xf numFmtId="44" fontId="0" fillId="0" borderId="5" xfId="0" applyNumberFormat="1" applyBorder="1" applyAlignment="1" applyProtection="1">
      <alignment horizontal="left" wrapText="1"/>
      <protection locked="0"/>
    </xf>
    <xf numFmtId="0" fontId="27" fillId="35" borderId="1" xfId="0" applyFont="1" applyFill="1" applyBorder="1" applyAlignment="1">
      <alignment horizontal="center"/>
    </xf>
    <xf numFmtId="0" fontId="0" fillId="35" borderId="4" xfId="0" applyFill="1" applyBorder="1" applyAlignment="1">
      <alignment horizontal="center" vertical="center"/>
    </xf>
    <xf numFmtId="0" fontId="0" fillId="35" borderId="17" xfId="0" applyFill="1" applyBorder="1" applyAlignment="1">
      <alignment horizontal="center" vertical="center"/>
    </xf>
    <xf numFmtId="0" fontId="0" fillId="35" borderId="5" xfId="0" applyFill="1" applyBorder="1" applyAlignment="1">
      <alignment horizontal="center" vertical="center"/>
    </xf>
    <xf numFmtId="44" fontId="0" fillId="0" borderId="1" xfId="0" applyNumberFormat="1" applyBorder="1" applyAlignment="1" applyProtection="1">
      <alignment horizontal="left" wrapText="1"/>
      <protection locked="0"/>
    </xf>
    <xf numFmtId="44" fontId="0" fillId="38" borderId="16" xfId="0" applyNumberFormat="1" applyFill="1" applyBorder="1" applyAlignment="1" applyProtection="1">
      <alignment horizontal="left" wrapText="1"/>
      <protection locked="0"/>
    </xf>
    <xf numFmtId="44" fontId="0" fillId="33" borderId="4" xfId="0" applyNumberFormat="1" applyFill="1" applyBorder="1" applyAlignment="1" applyProtection="1">
      <alignment horizontal="left"/>
      <protection locked="0"/>
    </xf>
    <xf numFmtId="44" fontId="0" fillId="33" borderId="17" xfId="0" applyNumberFormat="1" applyFill="1" applyBorder="1" applyAlignment="1" applyProtection="1">
      <alignment horizontal="left"/>
      <protection locked="0"/>
    </xf>
    <xf numFmtId="44" fontId="0" fillId="33" borderId="5" xfId="0" applyNumberFormat="1" applyFill="1" applyBorder="1" applyAlignment="1" applyProtection="1">
      <alignment horizontal="left"/>
      <protection locked="0"/>
    </xf>
    <xf numFmtId="44" fontId="0" fillId="0" borderId="16" xfId="0" applyNumberFormat="1" applyBorder="1" applyAlignment="1" applyProtection="1">
      <alignment horizontal="left" wrapText="1"/>
      <protection locked="0"/>
    </xf>
    <xf numFmtId="44" fontId="0" fillId="33" borderId="4" xfId="0" applyNumberFormat="1" applyFill="1" applyBorder="1" applyAlignment="1" applyProtection="1">
      <alignment horizontal="center"/>
      <protection locked="0"/>
    </xf>
    <xf numFmtId="44" fontId="0" fillId="33" borderId="17" xfId="0" applyNumberFormat="1" applyFill="1" applyBorder="1" applyAlignment="1" applyProtection="1">
      <alignment horizontal="center"/>
      <protection locked="0"/>
    </xf>
    <xf numFmtId="44" fontId="0" fillId="33" borderId="5" xfId="0" applyNumberFormat="1" applyFill="1" applyBorder="1" applyAlignment="1" applyProtection="1">
      <alignment horizontal="center"/>
      <protection locked="0"/>
    </xf>
    <xf numFmtId="10" fontId="0" fillId="38" borderId="4" xfId="0" applyNumberFormat="1" applyFill="1" applyBorder="1" applyAlignment="1">
      <alignment horizontal="center"/>
    </xf>
    <xf numFmtId="10" fontId="0" fillId="38" borderId="5" xfId="0" applyNumberFormat="1" applyFill="1" applyBorder="1" applyAlignment="1">
      <alignment horizontal="center"/>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2" fontId="0" fillId="33" borderId="4" xfId="0" applyNumberFormat="1" applyFill="1" applyBorder="1" applyAlignment="1" applyProtection="1">
      <alignment horizontal="left"/>
      <protection locked="0"/>
    </xf>
    <xf numFmtId="2" fontId="0" fillId="33" borderId="17" xfId="0" applyNumberFormat="1" applyFill="1" applyBorder="1" applyAlignment="1" applyProtection="1">
      <alignment horizontal="left"/>
      <protection locked="0"/>
    </xf>
    <xf numFmtId="2" fontId="0" fillId="33" borderId="5" xfId="0" applyNumberFormat="1" applyFill="1" applyBorder="1" applyAlignment="1" applyProtection="1">
      <alignment horizontal="left"/>
      <protection locked="0"/>
    </xf>
    <xf numFmtId="44" fontId="0" fillId="33" borderId="4" xfId="0" applyNumberFormat="1" applyFill="1" applyBorder="1" applyAlignment="1" applyProtection="1">
      <alignment horizontal="left" wrapText="1"/>
      <protection locked="0"/>
    </xf>
    <xf numFmtId="44" fontId="0" fillId="33" borderId="17" xfId="0" applyNumberFormat="1" applyFill="1" applyBorder="1" applyAlignment="1" applyProtection="1">
      <alignment horizontal="left" wrapText="1"/>
      <protection locked="0"/>
    </xf>
    <xf numFmtId="44" fontId="0" fillId="33" borderId="5" xfId="0" applyNumberFormat="1" applyFill="1" applyBorder="1" applyAlignment="1" applyProtection="1">
      <alignment horizontal="left" wrapText="1"/>
      <protection locked="0"/>
    </xf>
    <xf numFmtId="44" fontId="0" fillId="33" borderId="22" xfId="0" applyNumberFormat="1" applyFill="1" applyBorder="1" applyAlignment="1" applyProtection="1">
      <alignment horizontal="center"/>
      <protection locked="0"/>
    </xf>
    <xf numFmtId="44" fontId="0" fillId="33" borderId="23" xfId="0" applyNumberFormat="1" applyFill="1" applyBorder="1" applyAlignment="1" applyProtection="1">
      <alignment horizontal="center"/>
      <protection locked="0"/>
    </xf>
    <xf numFmtId="44" fontId="0" fillId="33" borderId="24" xfId="0" applyNumberFormat="1" applyFill="1" applyBorder="1" applyAlignment="1" applyProtection="1">
      <alignment horizontal="center"/>
      <protection locked="0"/>
    </xf>
    <xf numFmtId="44" fontId="0" fillId="33" borderId="19" xfId="0" applyNumberFormat="1" applyFill="1" applyBorder="1" applyAlignment="1" applyProtection="1">
      <alignment horizontal="left"/>
      <protection locked="0"/>
    </xf>
    <xf numFmtId="44" fontId="0" fillId="33" borderId="20" xfId="0" applyNumberFormat="1" applyFill="1" applyBorder="1" applyAlignment="1" applyProtection="1">
      <alignment horizontal="left"/>
      <protection locked="0"/>
    </xf>
    <xf numFmtId="44" fontId="0" fillId="33" borderId="6" xfId="0" applyNumberFormat="1" applyFill="1" applyBorder="1" applyAlignment="1" applyProtection="1">
      <alignment horizontal="left"/>
      <protection locked="0"/>
    </xf>
    <xf numFmtId="2" fontId="0" fillId="33" borderId="4" xfId="0" applyNumberFormat="1" applyFill="1" applyBorder="1" applyAlignment="1" applyProtection="1">
      <alignment horizontal="center"/>
      <protection locked="0"/>
    </xf>
    <xf numFmtId="2" fontId="0" fillId="33" borderId="5" xfId="0" applyNumberFormat="1" applyFill="1" applyBorder="1" applyAlignment="1" applyProtection="1">
      <alignment horizontal="center"/>
      <protection locked="0"/>
    </xf>
    <xf numFmtId="2" fontId="0" fillId="33" borderId="19" xfId="0" applyNumberFormat="1" applyFill="1" applyBorder="1" applyAlignment="1" applyProtection="1">
      <alignment horizontal="center"/>
      <protection locked="0"/>
    </xf>
    <xf numFmtId="2" fontId="0" fillId="33" borderId="6" xfId="0" applyNumberFormat="1" applyFill="1" applyBorder="1" applyAlignment="1" applyProtection="1">
      <alignment horizontal="center"/>
      <protection locked="0"/>
    </xf>
    <xf numFmtId="44" fontId="0" fillId="0" borderId="4" xfId="0" applyNumberFormat="1" applyBorder="1" applyAlignment="1" applyProtection="1">
      <alignment horizontal="left"/>
      <protection locked="0"/>
    </xf>
    <xf numFmtId="44" fontId="0" fillId="0" borderId="17" xfId="0" applyNumberFormat="1" applyBorder="1" applyAlignment="1" applyProtection="1">
      <alignment horizontal="left"/>
      <protection locked="0"/>
    </xf>
    <xf numFmtId="44" fontId="0" fillId="0" borderId="5" xfId="0" applyNumberFormat="1" applyBorder="1" applyAlignment="1" applyProtection="1">
      <alignment horizontal="left"/>
      <protection locked="0"/>
    </xf>
    <xf numFmtId="0" fontId="30" fillId="36" borderId="19" xfId="0" applyFont="1" applyFill="1" applyBorder="1" applyAlignment="1" applyProtection="1">
      <alignment horizontal="left"/>
      <protection locked="0"/>
    </xf>
    <xf numFmtId="0" fontId="30" fillId="36" borderId="20" xfId="0" applyFont="1" applyFill="1" applyBorder="1" applyAlignment="1" applyProtection="1">
      <alignment horizontal="left"/>
      <protection locked="0"/>
    </xf>
    <xf numFmtId="0" fontId="30" fillId="36" borderId="6" xfId="0" applyFont="1" applyFill="1" applyBorder="1" applyAlignment="1" applyProtection="1">
      <alignment horizontal="left"/>
      <protection locked="0"/>
    </xf>
    <xf numFmtId="0" fontId="27" fillId="38" borderId="1" xfId="0" applyFont="1" applyFill="1" applyBorder="1" applyAlignment="1">
      <alignment horizontal="right"/>
    </xf>
    <xf numFmtId="0" fontId="0" fillId="38" borderId="1" xfId="0" applyFill="1" applyBorder="1" applyAlignment="1">
      <alignment horizontal="left" wrapText="1"/>
    </xf>
    <xf numFmtId="0" fontId="17" fillId="40" borderId="1" xfId="0" applyFont="1" applyFill="1" applyBorder="1" applyAlignment="1">
      <alignment horizontal="right"/>
    </xf>
    <xf numFmtId="0" fontId="25" fillId="36" borderId="4" xfId="0" applyFont="1" applyFill="1" applyBorder="1" applyAlignment="1">
      <alignment horizontal="center"/>
    </xf>
    <xf numFmtId="0" fontId="25" fillId="36" borderId="5" xfId="0" applyFont="1" applyFill="1" applyBorder="1" applyAlignment="1">
      <alignment horizontal="center"/>
    </xf>
    <xf numFmtId="0" fontId="25" fillId="0" borderId="4" xfId="0" applyFont="1" applyBorder="1" applyAlignment="1" applyProtection="1">
      <alignment horizontal="left"/>
      <protection locked="0"/>
    </xf>
    <xf numFmtId="0" fontId="25" fillId="0" borderId="5" xfId="0" applyFont="1" applyBorder="1" applyAlignment="1" applyProtection="1">
      <alignment horizontal="left"/>
      <protection locked="0"/>
    </xf>
    <xf numFmtId="0" fontId="25" fillId="0" borderId="19" xfId="0" applyFont="1" applyBorder="1" applyAlignment="1" applyProtection="1">
      <alignment horizontal="left"/>
      <protection locked="0"/>
    </xf>
    <xf numFmtId="0" fontId="25" fillId="0" borderId="6" xfId="0" applyFont="1" applyBorder="1" applyAlignment="1" applyProtection="1">
      <alignment horizontal="left"/>
      <protection locked="0"/>
    </xf>
    <xf numFmtId="0" fontId="0" fillId="0" borderId="0" xfId="0" applyFill="1" applyBorder="1"/>
    <xf numFmtId="0" fontId="17" fillId="0" borderId="0" xfId="0" applyFont="1" applyFill="1" applyBorder="1"/>
    <xf numFmtId="0" fontId="17" fillId="0" borderId="0" xfId="0" applyFont="1" applyFill="1" applyBorder="1" applyAlignment="1">
      <alignment wrapText="1"/>
    </xf>
    <xf numFmtId="167" fontId="0" fillId="0" borderId="0" xfId="0" applyNumberFormat="1" applyFill="1" applyBorder="1" applyAlignment="1">
      <alignment horizontal="right"/>
    </xf>
    <xf numFmtId="2" fontId="0" fillId="0" borderId="0" xfId="0" applyNumberFormat="1" applyFill="1" applyBorder="1" applyAlignment="1">
      <alignment horizontal="right"/>
    </xf>
    <xf numFmtId="167" fontId="0" fillId="0" borderId="0" xfId="0" applyNumberFormat="1" applyFill="1" applyBorder="1"/>
    <xf numFmtId="0" fontId="0" fillId="34" borderId="0" xfId="0" applyFont="1" applyFill="1"/>
    <xf numFmtId="0" fontId="0" fillId="36" borderId="1" xfId="0" applyFill="1" applyBorder="1"/>
    <xf numFmtId="166" fontId="0" fillId="36" borderId="1" xfId="0" applyNumberFormat="1" applyFill="1" applyBorder="1"/>
    <xf numFmtId="167" fontId="0" fillId="36" borderId="1" xfId="0" applyNumberFormat="1" applyFill="1" applyBorder="1" applyAlignment="1">
      <alignment horizontal="right"/>
    </xf>
    <xf numFmtId="2" fontId="0" fillId="36" borderId="1" xfId="0" applyNumberFormat="1" applyFill="1" applyBorder="1" applyAlignment="1">
      <alignment horizontal="right"/>
    </xf>
    <xf numFmtId="167" fontId="0" fillId="36" borderId="1" xfId="0" applyNumberFormat="1" applyFill="1" applyBorder="1"/>
    <xf numFmtId="0" fontId="0" fillId="34" borderId="0" xfId="0" applyFill="1" applyAlignment="1">
      <alignment horizontal="right"/>
    </xf>
    <xf numFmtId="0" fontId="17" fillId="36" borderId="25" xfId="0" applyFont="1" applyFill="1" applyBorder="1" applyAlignment="1">
      <alignment horizontal="center"/>
    </xf>
    <xf numFmtId="1" fontId="0" fillId="38" borderId="1" xfId="0" applyNumberFormat="1" applyFill="1" applyBorder="1"/>
    <xf numFmtId="0" fontId="25" fillId="38" borderId="2" xfId="0" applyFont="1" applyFill="1" applyBorder="1" applyAlignment="1">
      <alignment horizontal="right"/>
    </xf>
    <xf numFmtId="0" fontId="25" fillId="38" borderId="2" xfId="0" applyFont="1" applyFill="1" applyBorder="1"/>
  </cellXfs>
  <cellStyles count="332">
    <cellStyle name="20% - Accent1" xfId="18" builtinId="30" customBuiltin="1"/>
    <cellStyle name="20% - Accent1 10" xfId="125" xr:uid="{00000000-0005-0000-0000-000001000000}"/>
    <cellStyle name="20% - Accent1 11" xfId="126" xr:uid="{00000000-0005-0000-0000-000002000000}"/>
    <cellStyle name="20% - Accent1 12" xfId="127" xr:uid="{00000000-0005-0000-0000-000003000000}"/>
    <cellStyle name="20% - Accent1 13" xfId="128" xr:uid="{00000000-0005-0000-0000-000004000000}"/>
    <cellStyle name="20% - Accent1 14" xfId="129" xr:uid="{00000000-0005-0000-0000-000005000000}"/>
    <cellStyle name="20% - Accent1 15" xfId="130" xr:uid="{00000000-0005-0000-0000-000006000000}"/>
    <cellStyle name="20% - Accent1 2" xfId="131" xr:uid="{00000000-0005-0000-0000-000007000000}"/>
    <cellStyle name="20% - Accent1 3" xfId="132" xr:uid="{00000000-0005-0000-0000-000008000000}"/>
    <cellStyle name="20% - Accent1 4" xfId="133" xr:uid="{00000000-0005-0000-0000-000009000000}"/>
    <cellStyle name="20% - Accent1 5" xfId="134" xr:uid="{00000000-0005-0000-0000-00000A000000}"/>
    <cellStyle name="20% - Accent1 6" xfId="135" xr:uid="{00000000-0005-0000-0000-00000B000000}"/>
    <cellStyle name="20% - Accent1 7" xfId="136" xr:uid="{00000000-0005-0000-0000-00000C000000}"/>
    <cellStyle name="20% - Accent1 8" xfId="137" xr:uid="{00000000-0005-0000-0000-00000D000000}"/>
    <cellStyle name="20% - Accent1 9" xfId="138" xr:uid="{00000000-0005-0000-0000-00000E000000}"/>
    <cellStyle name="20% - Accent2" xfId="22" builtinId="34" customBuiltin="1"/>
    <cellStyle name="20% - Accent2 10" xfId="139" xr:uid="{00000000-0005-0000-0000-000010000000}"/>
    <cellStyle name="20% - Accent2 11" xfId="140" xr:uid="{00000000-0005-0000-0000-000011000000}"/>
    <cellStyle name="20% - Accent2 12" xfId="141" xr:uid="{00000000-0005-0000-0000-000012000000}"/>
    <cellStyle name="20% - Accent2 13" xfId="142" xr:uid="{00000000-0005-0000-0000-000013000000}"/>
    <cellStyle name="20% - Accent2 14" xfId="143" xr:uid="{00000000-0005-0000-0000-000014000000}"/>
    <cellStyle name="20% - Accent2 15" xfId="144" xr:uid="{00000000-0005-0000-0000-000015000000}"/>
    <cellStyle name="20% - Accent2 2" xfId="145" xr:uid="{00000000-0005-0000-0000-000016000000}"/>
    <cellStyle name="20% - Accent2 3" xfId="146" xr:uid="{00000000-0005-0000-0000-000017000000}"/>
    <cellStyle name="20% - Accent2 4" xfId="147" xr:uid="{00000000-0005-0000-0000-000018000000}"/>
    <cellStyle name="20% - Accent2 5" xfId="148" xr:uid="{00000000-0005-0000-0000-000019000000}"/>
    <cellStyle name="20% - Accent2 6" xfId="149" xr:uid="{00000000-0005-0000-0000-00001A000000}"/>
    <cellStyle name="20% - Accent2 7" xfId="150" xr:uid="{00000000-0005-0000-0000-00001B000000}"/>
    <cellStyle name="20% - Accent2 8" xfId="151" xr:uid="{00000000-0005-0000-0000-00001C000000}"/>
    <cellStyle name="20% - Accent2 9" xfId="152" xr:uid="{00000000-0005-0000-0000-00001D000000}"/>
    <cellStyle name="20% - Accent3" xfId="26" builtinId="38" customBuiltin="1"/>
    <cellStyle name="20% - Accent3 10" xfId="153" xr:uid="{00000000-0005-0000-0000-00001F000000}"/>
    <cellStyle name="20% - Accent3 11" xfId="154" xr:uid="{00000000-0005-0000-0000-000020000000}"/>
    <cellStyle name="20% - Accent3 12" xfId="155" xr:uid="{00000000-0005-0000-0000-000021000000}"/>
    <cellStyle name="20% - Accent3 13" xfId="156" xr:uid="{00000000-0005-0000-0000-000022000000}"/>
    <cellStyle name="20% - Accent3 14" xfId="157" xr:uid="{00000000-0005-0000-0000-000023000000}"/>
    <cellStyle name="20% - Accent3 15" xfId="158" xr:uid="{00000000-0005-0000-0000-000024000000}"/>
    <cellStyle name="20% - Accent3 2" xfId="159" xr:uid="{00000000-0005-0000-0000-000025000000}"/>
    <cellStyle name="20% - Accent3 3" xfId="160" xr:uid="{00000000-0005-0000-0000-000026000000}"/>
    <cellStyle name="20% - Accent3 4" xfId="161" xr:uid="{00000000-0005-0000-0000-000027000000}"/>
    <cellStyle name="20% - Accent3 5" xfId="162" xr:uid="{00000000-0005-0000-0000-000028000000}"/>
    <cellStyle name="20% - Accent3 6" xfId="163" xr:uid="{00000000-0005-0000-0000-000029000000}"/>
    <cellStyle name="20% - Accent3 7" xfId="164" xr:uid="{00000000-0005-0000-0000-00002A000000}"/>
    <cellStyle name="20% - Accent3 8" xfId="165" xr:uid="{00000000-0005-0000-0000-00002B000000}"/>
    <cellStyle name="20% - Accent3 9" xfId="166" xr:uid="{00000000-0005-0000-0000-00002C000000}"/>
    <cellStyle name="20% - Accent4" xfId="30" builtinId="42" customBuiltin="1"/>
    <cellStyle name="20% - Accent4 10" xfId="167" xr:uid="{00000000-0005-0000-0000-00002E000000}"/>
    <cellStyle name="20% - Accent4 11" xfId="168" xr:uid="{00000000-0005-0000-0000-00002F000000}"/>
    <cellStyle name="20% - Accent4 12" xfId="169" xr:uid="{00000000-0005-0000-0000-000030000000}"/>
    <cellStyle name="20% - Accent4 13" xfId="170" xr:uid="{00000000-0005-0000-0000-000031000000}"/>
    <cellStyle name="20% - Accent4 14" xfId="171" xr:uid="{00000000-0005-0000-0000-000032000000}"/>
    <cellStyle name="20% - Accent4 15" xfId="172" xr:uid="{00000000-0005-0000-0000-000033000000}"/>
    <cellStyle name="20% - Accent4 2" xfId="173" xr:uid="{00000000-0005-0000-0000-000034000000}"/>
    <cellStyle name="20% - Accent4 3" xfId="174" xr:uid="{00000000-0005-0000-0000-000035000000}"/>
    <cellStyle name="20% - Accent4 4" xfId="175" xr:uid="{00000000-0005-0000-0000-000036000000}"/>
    <cellStyle name="20% - Accent4 5" xfId="176" xr:uid="{00000000-0005-0000-0000-000037000000}"/>
    <cellStyle name="20% - Accent4 6" xfId="177" xr:uid="{00000000-0005-0000-0000-000038000000}"/>
    <cellStyle name="20% - Accent4 7" xfId="178" xr:uid="{00000000-0005-0000-0000-000039000000}"/>
    <cellStyle name="20% - Accent4 8" xfId="179" xr:uid="{00000000-0005-0000-0000-00003A000000}"/>
    <cellStyle name="20% - Accent4 9" xfId="180" xr:uid="{00000000-0005-0000-0000-00003B000000}"/>
    <cellStyle name="20% - Accent5" xfId="34" builtinId="46" customBuiltin="1"/>
    <cellStyle name="20% - Accent5 10" xfId="181" xr:uid="{00000000-0005-0000-0000-00003D000000}"/>
    <cellStyle name="20% - Accent5 11" xfId="182" xr:uid="{00000000-0005-0000-0000-00003E000000}"/>
    <cellStyle name="20% - Accent5 12" xfId="183" xr:uid="{00000000-0005-0000-0000-00003F000000}"/>
    <cellStyle name="20% - Accent5 13" xfId="184" xr:uid="{00000000-0005-0000-0000-000040000000}"/>
    <cellStyle name="20% - Accent5 14" xfId="185" xr:uid="{00000000-0005-0000-0000-000041000000}"/>
    <cellStyle name="20% - Accent5 15" xfId="186" xr:uid="{00000000-0005-0000-0000-000042000000}"/>
    <cellStyle name="20% - Accent5 2" xfId="187" xr:uid="{00000000-0005-0000-0000-000043000000}"/>
    <cellStyle name="20% - Accent5 3" xfId="188" xr:uid="{00000000-0005-0000-0000-000044000000}"/>
    <cellStyle name="20% - Accent5 4" xfId="189" xr:uid="{00000000-0005-0000-0000-000045000000}"/>
    <cellStyle name="20% - Accent5 5" xfId="190" xr:uid="{00000000-0005-0000-0000-000046000000}"/>
    <cellStyle name="20% - Accent5 6" xfId="191" xr:uid="{00000000-0005-0000-0000-000047000000}"/>
    <cellStyle name="20% - Accent5 7" xfId="192" xr:uid="{00000000-0005-0000-0000-000048000000}"/>
    <cellStyle name="20% - Accent5 8" xfId="193" xr:uid="{00000000-0005-0000-0000-000049000000}"/>
    <cellStyle name="20% - Accent5 9" xfId="194" xr:uid="{00000000-0005-0000-0000-00004A000000}"/>
    <cellStyle name="20% - Accent6" xfId="38" builtinId="50" customBuiltin="1"/>
    <cellStyle name="20% - Accent6 10" xfId="195" xr:uid="{00000000-0005-0000-0000-00004C000000}"/>
    <cellStyle name="20% - Accent6 11" xfId="196" xr:uid="{00000000-0005-0000-0000-00004D000000}"/>
    <cellStyle name="20% - Accent6 12" xfId="197" xr:uid="{00000000-0005-0000-0000-00004E000000}"/>
    <cellStyle name="20% - Accent6 13" xfId="198" xr:uid="{00000000-0005-0000-0000-00004F000000}"/>
    <cellStyle name="20% - Accent6 14" xfId="199" xr:uid="{00000000-0005-0000-0000-000050000000}"/>
    <cellStyle name="20% - Accent6 15" xfId="200" xr:uid="{00000000-0005-0000-0000-000051000000}"/>
    <cellStyle name="20% - Accent6 2" xfId="201" xr:uid="{00000000-0005-0000-0000-000052000000}"/>
    <cellStyle name="20% - Accent6 3" xfId="202" xr:uid="{00000000-0005-0000-0000-000053000000}"/>
    <cellStyle name="20% - Accent6 4" xfId="203" xr:uid="{00000000-0005-0000-0000-000054000000}"/>
    <cellStyle name="20% - Accent6 5" xfId="204" xr:uid="{00000000-0005-0000-0000-000055000000}"/>
    <cellStyle name="20% - Accent6 6" xfId="205" xr:uid="{00000000-0005-0000-0000-000056000000}"/>
    <cellStyle name="20% - Accent6 7" xfId="206" xr:uid="{00000000-0005-0000-0000-000057000000}"/>
    <cellStyle name="20% - Accent6 8" xfId="207" xr:uid="{00000000-0005-0000-0000-000058000000}"/>
    <cellStyle name="20% - Accent6 9" xfId="208" xr:uid="{00000000-0005-0000-0000-000059000000}"/>
    <cellStyle name="40% - Accent1" xfId="19" builtinId="31" customBuiltin="1"/>
    <cellStyle name="40% - Accent1 10" xfId="209" xr:uid="{00000000-0005-0000-0000-00005B000000}"/>
    <cellStyle name="40% - Accent1 11" xfId="210" xr:uid="{00000000-0005-0000-0000-00005C000000}"/>
    <cellStyle name="40% - Accent1 12" xfId="211" xr:uid="{00000000-0005-0000-0000-00005D000000}"/>
    <cellStyle name="40% - Accent1 13" xfId="212" xr:uid="{00000000-0005-0000-0000-00005E000000}"/>
    <cellStyle name="40% - Accent1 14" xfId="213" xr:uid="{00000000-0005-0000-0000-00005F000000}"/>
    <cellStyle name="40% - Accent1 15" xfId="214" xr:uid="{00000000-0005-0000-0000-000060000000}"/>
    <cellStyle name="40% - Accent1 2" xfId="215" xr:uid="{00000000-0005-0000-0000-000061000000}"/>
    <cellStyle name="40% - Accent1 3" xfId="216" xr:uid="{00000000-0005-0000-0000-000062000000}"/>
    <cellStyle name="40% - Accent1 4" xfId="217" xr:uid="{00000000-0005-0000-0000-000063000000}"/>
    <cellStyle name="40% - Accent1 5" xfId="218" xr:uid="{00000000-0005-0000-0000-000064000000}"/>
    <cellStyle name="40% - Accent1 6" xfId="219" xr:uid="{00000000-0005-0000-0000-000065000000}"/>
    <cellStyle name="40% - Accent1 7" xfId="220" xr:uid="{00000000-0005-0000-0000-000066000000}"/>
    <cellStyle name="40% - Accent1 8" xfId="221" xr:uid="{00000000-0005-0000-0000-000067000000}"/>
    <cellStyle name="40% - Accent1 9" xfId="222" xr:uid="{00000000-0005-0000-0000-000068000000}"/>
    <cellStyle name="40% - Accent2" xfId="23" builtinId="35" customBuiltin="1"/>
    <cellStyle name="40% - Accent2 10" xfId="223" xr:uid="{00000000-0005-0000-0000-00006A000000}"/>
    <cellStyle name="40% - Accent2 11" xfId="224" xr:uid="{00000000-0005-0000-0000-00006B000000}"/>
    <cellStyle name="40% - Accent2 12" xfId="225" xr:uid="{00000000-0005-0000-0000-00006C000000}"/>
    <cellStyle name="40% - Accent2 13" xfId="226" xr:uid="{00000000-0005-0000-0000-00006D000000}"/>
    <cellStyle name="40% - Accent2 14" xfId="227" xr:uid="{00000000-0005-0000-0000-00006E000000}"/>
    <cellStyle name="40% - Accent2 15" xfId="228" xr:uid="{00000000-0005-0000-0000-00006F000000}"/>
    <cellStyle name="40% - Accent2 2" xfId="229" xr:uid="{00000000-0005-0000-0000-000070000000}"/>
    <cellStyle name="40% - Accent2 3" xfId="230" xr:uid="{00000000-0005-0000-0000-000071000000}"/>
    <cellStyle name="40% - Accent2 4" xfId="231" xr:uid="{00000000-0005-0000-0000-000072000000}"/>
    <cellStyle name="40% - Accent2 5" xfId="232" xr:uid="{00000000-0005-0000-0000-000073000000}"/>
    <cellStyle name="40% - Accent2 6" xfId="233" xr:uid="{00000000-0005-0000-0000-000074000000}"/>
    <cellStyle name="40% - Accent2 7" xfId="234" xr:uid="{00000000-0005-0000-0000-000075000000}"/>
    <cellStyle name="40% - Accent2 8" xfId="235" xr:uid="{00000000-0005-0000-0000-000076000000}"/>
    <cellStyle name="40% - Accent2 9" xfId="236" xr:uid="{00000000-0005-0000-0000-000077000000}"/>
    <cellStyle name="40% - Accent3" xfId="27" builtinId="39" customBuiltin="1"/>
    <cellStyle name="40% - Accent3 10" xfId="237" xr:uid="{00000000-0005-0000-0000-000079000000}"/>
    <cellStyle name="40% - Accent3 11" xfId="238" xr:uid="{00000000-0005-0000-0000-00007A000000}"/>
    <cellStyle name="40% - Accent3 12" xfId="239" xr:uid="{00000000-0005-0000-0000-00007B000000}"/>
    <cellStyle name="40% - Accent3 13" xfId="240" xr:uid="{00000000-0005-0000-0000-00007C000000}"/>
    <cellStyle name="40% - Accent3 14" xfId="241" xr:uid="{00000000-0005-0000-0000-00007D000000}"/>
    <cellStyle name="40% - Accent3 15" xfId="242" xr:uid="{00000000-0005-0000-0000-00007E000000}"/>
    <cellStyle name="40% - Accent3 2" xfId="243" xr:uid="{00000000-0005-0000-0000-00007F000000}"/>
    <cellStyle name="40% - Accent3 3" xfId="244" xr:uid="{00000000-0005-0000-0000-000080000000}"/>
    <cellStyle name="40% - Accent3 4" xfId="245" xr:uid="{00000000-0005-0000-0000-000081000000}"/>
    <cellStyle name="40% - Accent3 5" xfId="246" xr:uid="{00000000-0005-0000-0000-000082000000}"/>
    <cellStyle name="40% - Accent3 6" xfId="247" xr:uid="{00000000-0005-0000-0000-000083000000}"/>
    <cellStyle name="40% - Accent3 7" xfId="248" xr:uid="{00000000-0005-0000-0000-000084000000}"/>
    <cellStyle name="40% - Accent3 8" xfId="249" xr:uid="{00000000-0005-0000-0000-000085000000}"/>
    <cellStyle name="40% - Accent3 9" xfId="250" xr:uid="{00000000-0005-0000-0000-000086000000}"/>
    <cellStyle name="40% - Accent4" xfId="31" builtinId="43" customBuiltin="1"/>
    <cellStyle name="40% - Accent4 10" xfId="251" xr:uid="{00000000-0005-0000-0000-000088000000}"/>
    <cellStyle name="40% - Accent4 11" xfId="252" xr:uid="{00000000-0005-0000-0000-000089000000}"/>
    <cellStyle name="40% - Accent4 12" xfId="253" xr:uid="{00000000-0005-0000-0000-00008A000000}"/>
    <cellStyle name="40% - Accent4 13" xfId="254" xr:uid="{00000000-0005-0000-0000-00008B000000}"/>
    <cellStyle name="40% - Accent4 14" xfId="255" xr:uid="{00000000-0005-0000-0000-00008C000000}"/>
    <cellStyle name="40% - Accent4 15" xfId="256" xr:uid="{00000000-0005-0000-0000-00008D000000}"/>
    <cellStyle name="40% - Accent4 2" xfId="257" xr:uid="{00000000-0005-0000-0000-00008E000000}"/>
    <cellStyle name="40% - Accent4 3" xfId="258" xr:uid="{00000000-0005-0000-0000-00008F000000}"/>
    <cellStyle name="40% - Accent4 4" xfId="259" xr:uid="{00000000-0005-0000-0000-000090000000}"/>
    <cellStyle name="40% - Accent4 5" xfId="260" xr:uid="{00000000-0005-0000-0000-000091000000}"/>
    <cellStyle name="40% - Accent4 6" xfId="261" xr:uid="{00000000-0005-0000-0000-000092000000}"/>
    <cellStyle name="40% - Accent4 7" xfId="262" xr:uid="{00000000-0005-0000-0000-000093000000}"/>
    <cellStyle name="40% - Accent4 8" xfId="263" xr:uid="{00000000-0005-0000-0000-000094000000}"/>
    <cellStyle name="40% - Accent4 9" xfId="264" xr:uid="{00000000-0005-0000-0000-000095000000}"/>
    <cellStyle name="40% - Accent5" xfId="35" builtinId="47" customBuiltin="1"/>
    <cellStyle name="40% - Accent5 10" xfId="265" xr:uid="{00000000-0005-0000-0000-000097000000}"/>
    <cellStyle name="40% - Accent5 11" xfId="266" xr:uid="{00000000-0005-0000-0000-000098000000}"/>
    <cellStyle name="40% - Accent5 12" xfId="267" xr:uid="{00000000-0005-0000-0000-000099000000}"/>
    <cellStyle name="40% - Accent5 13" xfId="268" xr:uid="{00000000-0005-0000-0000-00009A000000}"/>
    <cellStyle name="40% - Accent5 14" xfId="269" xr:uid="{00000000-0005-0000-0000-00009B000000}"/>
    <cellStyle name="40% - Accent5 15" xfId="270" xr:uid="{00000000-0005-0000-0000-00009C000000}"/>
    <cellStyle name="40% - Accent5 2" xfId="271" xr:uid="{00000000-0005-0000-0000-00009D000000}"/>
    <cellStyle name="40% - Accent5 3" xfId="272" xr:uid="{00000000-0005-0000-0000-00009E000000}"/>
    <cellStyle name="40% - Accent5 4" xfId="273" xr:uid="{00000000-0005-0000-0000-00009F000000}"/>
    <cellStyle name="40% - Accent5 5" xfId="274" xr:uid="{00000000-0005-0000-0000-0000A0000000}"/>
    <cellStyle name="40% - Accent5 6" xfId="275" xr:uid="{00000000-0005-0000-0000-0000A1000000}"/>
    <cellStyle name="40% - Accent5 7" xfId="276" xr:uid="{00000000-0005-0000-0000-0000A2000000}"/>
    <cellStyle name="40% - Accent5 8" xfId="277" xr:uid="{00000000-0005-0000-0000-0000A3000000}"/>
    <cellStyle name="40% - Accent5 9" xfId="278" xr:uid="{00000000-0005-0000-0000-0000A4000000}"/>
    <cellStyle name="40% - Accent6" xfId="39" builtinId="51" customBuiltin="1"/>
    <cellStyle name="40% - Accent6 10" xfId="279" xr:uid="{00000000-0005-0000-0000-0000A6000000}"/>
    <cellStyle name="40% - Accent6 11" xfId="280" xr:uid="{00000000-0005-0000-0000-0000A7000000}"/>
    <cellStyle name="40% - Accent6 12" xfId="281" xr:uid="{00000000-0005-0000-0000-0000A8000000}"/>
    <cellStyle name="40% - Accent6 13" xfId="282" xr:uid="{00000000-0005-0000-0000-0000A9000000}"/>
    <cellStyle name="40% - Accent6 14" xfId="283" xr:uid="{00000000-0005-0000-0000-0000AA000000}"/>
    <cellStyle name="40% - Accent6 15" xfId="284" xr:uid="{00000000-0005-0000-0000-0000AB000000}"/>
    <cellStyle name="40% - Accent6 2" xfId="285" xr:uid="{00000000-0005-0000-0000-0000AC000000}"/>
    <cellStyle name="40% - Accent6 3" xfId="286" xr:uid="{00000000-0005-0000-0000-0000AD000000}"/>
    <cellStyle name="40% - Accent6 4" xfId="287" xr:uid="{00000000-0005-0000-0000-0000AE000000}"/>
    <cellStyle name="40% - Accent6 5" xfId="288" xr:uid="{00000000-0005-0000-0000-0000AF000000}"/>
    <cellStyle name="40% - Accent6 6" xfId="289" xr:uid="{00000000-0005-0000-0000-0000B0000000}"/>
    <cellStyle name="40% - Accent6 7" xfId="290" xr:uid="{00000000-0005-0000-0000-0000B1000000}"/>
    <cellStyle name="40% - Accent6 8" xfId="291" xr:uid="{00000000-0005-0000-0000-0000B2000000}"/>
    <cellStyle name="40% - Accent6 9" xfId="292" xr:uid="{00000000-0005-0000-0000-0000B3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3" xr:uid="{00000000-0005-0000-0000-0000C3000000}"/>
    <cellStyle name="Currency 2 2" xfId="45" xr:uid="{00000000-0005-0000-0000-0000C4000000}"/>
    <cellStyle name="Currency 2 2 2" xfId="320" xr:uid="{00000000-0005-0000-0000-0000C5000000}"/>
    <cellStyle name="Currency 2 3" xfId="46" xr:uid="{00000000-0005-0000-0000-0000C6000000}"/>
    <cellStyle name="Currency 2 3 2" xfId="315" xr:uid="{00000000-0005-0000-0000-0000C7000000}"/>
    <cellStyle name="Currency 2 4" xfId="47" xr:uid="{00000000-0005-0000-0000-0000C8000000}"/>
    <cellStyle name="Currency 2 4 2" xfId="322" xr:uid="{00000000-0005-0000-0000-0000C9000000}"/>
    <cellStyle name="Currency 3" xfId="48" xr:uid="{00000000-0005-0000-0000-0000CA000000}"/>
    <cellStyle name="Currency 3 2" xfId="330" xr:uid="{00000000-0005-0000-0000-0000CB000000}"/>
    <cellStyle name="Currency 3 3" xfId="325" xr:uid="{00000000-0005-0000-0000-0000CC000000}"/>
    <cellStyle name="Currency 4" xfId="49" xr:uid="{00000000-0005-0000-0000-0000CD000000}"/>
    <cellStyle name="Currency 4 2" xfId="50" xr:uid="{00000000-0005-0000-0000-0000CE000000}"/>
    <cellStyle name="Currency 5" xfId="51" xr:uid="{00000000-0005-0000-0000-0000CF000000}"/>
    <cellStyle name="Currency 6" xfId="52" xr:uid="{00000000-0005-0000-0000-0000D0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3" xr:uid="{00000000-0005-0000-0000-0000D7000000}"/>
    <cellStyle name="Input" xfId="9" builtinId="20" customBuiltin="1"/>
    <cellStyle name="Linked Cell" xfId="12" builtinId="24" customBuiltin="1"/>
    <cellStyle name="Neutral" xfId="8" builtinId="28" customBuiltin="1"/>
    <cellStyle name="Normal" xfId="0" builtinId="0"/>
    <cellStyle name="Normal 10" xfId="54" xr:uid="{00000000-0005-0000-0000-0000DC000000}"/>
    <cellStyle name="Normal 10 2" xfId="55" xr:uid="{00000000-0005-0000-0000-0000DD000000}"/>
    <cellStyle name="Normal 10 2 2" xfId="56" xr:uid="{00000000-0005-0000-0000-0000DE000000}"/>
    <cellStyle name="Normal 10 2 3" xfId="57" xr:uid="{00000000-0005-0000-0000-0000DF000000}"/>
    <cellStyle name="Normal 10 3" xfId="58" xr:uid="{00000000-0005-0000-0000-0000E0000000}"/>
    <cellStyle name="Normal 10 4" xfId="59" xr:uid="{00000000-0005-0000-0000-0000E1000000}"/>
    <cellStyle name="Normal 11" xfId="60" xr:uid="{00000000-0005-0000-0000-0000E2000000}"/>
    <cellStyle name="Normal 11 2" xfId="61" xr:uid="{00000000-0005-0000-0000-0000E3000000}"/>
    <cellStyle name="Normal 12" xfId="62" xr:uid="{00000000-0005-0000-0000-0000E4000000}"/>
    <cellStyle name="Normal 12 2" xfId="63" xr:uid="{00000000-0005-0000-0000-0000E5000000}"/>
    <cellStyle name="Normal 13" xfId="64" xr:uid="{00000000-0005-0000-0000-0000E6000000}"/>
    <cellStyle name="Normal 13 2" xfId="65" xr:uid="{00000000-0005-0000-0000-0000E7000000}"/>
    <cellStyle name="Normal 14" xfId="66" xr:uid="{00000000-0005-0000-0000-0000E8000000}"/>
    <cellStyle name="Normal 14 2" xfId="67" xr:uid="{00000000-0005-0000-0000-0000E9000000}"/>
    <cellStyle name="Normal 15" xfId="68" xr:uid="{00000000-0005-0000-0000-0000EA000000}"/>
    <cellStyle name="Normal 15 2" xfId="69" xr:uid="{00000000-0005-0000-0000-0000EB000000}"/>
    <cellStyle name="Normal 16" xfId="70" xr:uid="{00000000-0005-0000-0000-0000EC000000}"/>
    <cellStyle name="Normal 16 2" xfId="71" xr:uid="{00000000-0005-0000-0000-0000ED000000}"/>
    <cellStyle name="Normal 17" xfId="72" xr:uid="{00000000-0005-0000-0000-0000EE000000}"/>
    <cellStyle name="Normal 17 2" xfId="73" xr:uid="{00000000-0005-0000-0000-0000EF000000}"/>
    <cellStyle name="Normal 18" xfId="74" xr:uid="{00000000-0005-0000-0000-0000F0000000}"/>
    <cellStyle name="Normal 18 2" xfId="75" xr:uid="{00000000-0005-0000-0000-0000F1000000}"/>
    <cellStyle name="Normal 19" xfId="76" xr:uid="{00000000-0005-0000-0000-0000F2000000}"/>
    <cellStyle name="Normal 19 2" xfId="77" xr:uid="{00000000-0005-0000-0000-0000F3000000}"/>
    <cellStyle name="Normal 2" xfId="41" xr:uid="{00000000-0005-0000-0000-0000F4000000}"/>
    <cellStyle name="Normal 2 2" xfId="78" xr:uid="{00000000-0005-0000-0000-0000F5000000}"/>
    <cellStyle name="Normal 2 2 2" xfId="79" xr:uid="{00000000-0005-0000-0000-0000F6000000}"/>
    <cellStyle name="Normal 2 2 3" xfId="80" xr:uid="{00000000-0005-0000-0000-0000F7000000}"/>
    <cellStyle name="Normal 2 2 4" xfId="81" xr:uid="{00000000-0005-0000-0000-0000F8000000}"/>
    <cellStyle name="Normal 2 2 5" xfId="310" xr:uid="{00000000-0005-0000-0000-0000F9000000}"/>
    <cellStyle name="Normal 2 3" xfId="82" xr:uid="{00000000-0005-0000-0000-0000FA000000}"/>
    <cellStyle name="Normal 2 3 2" xfId="313" xr:uid="{00000000-0005-0000-0000-0000FB000000}"/>
    <cellStyle name="Normal 2 4" xfId="323" xr:uid="{00000000-0005-0000-0000-0000FC000000}"/>
    <cellStyle name="Normal 20" xfId="83" xr:uid="{00000000-0005-0000-0000-0000FD000000}"/>
    <cellStyle name="Normal 21" xfId="84" xr:uid="{00000000-0005-0000-0000-0000FE000000}"/>
    <cellStyle name="Normal 22" xfId="85" xr:uid="{00000000-0005-0000-0000-0000FF000000}"/>
    <cellStyle name="Normal 23" xfId="86" xr:uid="{00000000-0005-0000-0000-000000010000}"/>
    <cellStyle name="Normal 23 2" xfId="87" xr:uid="{00000000-0005-0000-0000-000001010000}"/>
    <cellStyle name="Normal 24" xfId="88" xr:uid="{00000000-0005-0000-0000-000002010000}"/>
    <cellStyle name="Normal 24 2" xfId="89" xr:uid="{00000000-0005-0000-0000-000003010000}"/>
    <cellStyle name="Normal 25" xfId="90" xr:uid="{00000000-0005-0000-0000-000004010000}"/>
    <cellStyle name="Normal 3" xfId="44" xr:uid="{00000000-0005-0000-0000-000005010000}"/>
    <cellStyle name="Normal 3 2" xfId="91" xr:uid="{00000000-0005-0000-0000-000006010000}"/>
    <cellStyle name="Normal 3 2 2" xfId="92" xr:uid="{00000000-0005-0000-0000-000007010000}"/>
    <cellStyle name="Normal 3 2 3" xfId="319" xr:uid="{00000000-0005-0000-0000-000008010000}"/>
    <cellStyle name="Normal 3 3" xfId="93" xr:uid="{00000000-0005-0000-0000-000009010000}"/>
    <cellStyle name="Normal 3 3 2" xfId="94" xr:uid="{00000000-0005-0000-0000-00000A010000}"/>
    <cellStyle name="Normal 3 3 3" xfId="314" xr:uid="{00000000-0005-0000-0000-00000B010000}"/>
    <cellStyle name="Normal 3 4" xfId="95" xr:uid="{00000000-0005-0000-0000-00000C010000}"/>
    <cellStyle name="Normal 3 4 2" xfId="311" xr:uid="{00000000-0005-0000-0000-00000D010000}"/>
    <cellStyle name="Normal 3 5" xfId="308" xr:uid="{00000000-0005-0000-0000-00000E010000}"/>
    <cellStyle name="Normal 4" xfId="96" xr:uid="{00000000-0005-0000-0000-00000F010000}"/>
    <cellStyle name="Normal 4 2" xfId="97" xr:uid="{00000000-0005-0000-0000-000010010000}"/>
    <cellStyle name="Normal 4 2 2" xfId="98" xr:uid="{00000000-0005-0000-0000-000011010000}"/>
    <cellStyle name="Normal 4 2 3" xfId="99" xr:uid="{00000000-0005-0000-0000-000012010000}"/>
    <cellStyle name="Normal 4 2 4" xfId="317" xr:uid="{00000000-0005-0000-0000-000013010000}"/>
    <cellStyle name="Normal 4 3" xfId="100" xr:uid="{00000000-0005-0000-0000-000014010000}"/>
    <cellStyle name="Normal 4 3 2" xfId="101" xr:uid="{00000000-0005-0000-0000-000015010000}"/>
    <cellStyle name="Normal 4 4" xfId="102" xr:uid="{00000000-0005-0000-0000-000016010000}"/>
    <cellStyle name="Normal 4 5" xfId="103" xr:uid="{00000000-0005-0000-0000-000017010000}"/>
    <cellStyle name="Normal 4 6" xfId="309" xr:uid="{00000000-0005-0000-0000-000018010000}"/>
    <cellStyle name="Normal 5" xfId="104" xr:uid="{00000000-0005-0000-0000-000019010000}"/>
    <cellStyle name="Normal 5 2" xfId="105" xr:uid="{00000000-0005-0000-0000-00001A010000}"/>
    <cellStyle name="Normal 5 2 2" xfId="106" xr:uid="{00000000-0005-0000-0000-00001B010000}"/>
    <cellStyle name="Normal 5 2 3" xfId="107" xr:uid="{00000000-0005-0000-0000-00001C010000}"/>
    <cellStyle name="Normal 5 2 4" xfId="328" xr:uid="{00000000-0005-0000-0000-00001D010000}"/>
    <cellStyle name="Normal 5 3" xfId="108" xr:uid="{00000000-0005-0000-0000-00001E010000}"/>
    <cellStyle name="Normal 5 4" xfId="109" xr:uid="{00000000-0005-0000-0000-00001F010000}"/>
    <cellStyle name="Normal 5 5" xfId="324" xr:uid="{00000000-0005-0000-0000-000020010000}"/>
    <cellStyle name="Normal 6" xfId="110" xr:uid="{00000000-0005-0000-0000-000021010000}"/>
    <cellStyle name="Normal 6 2" xfId="111" xr:uid="{00000000-0005-0000-0000-000022010000}"/>
    <cellStyle name="Normal 6 2 2" xfId="112" xr:uid="{00000000-0005-0000-0000-000023010000}"/>
    <cellStyle name="Normal 6 3" xfId="113" xr:uid="{00000000-0005-0000-0000-000024010000}"/>
    <cellStyle name="Normal 6 4" xfId="114" xr:uid="{00000000-0005-0000-0000-000025010000}"/>
    <cellStyle name="Normal 6 4 2" xfId="115" xr:uid="{00000000-0005-0000-0000-000026010000}"/>
    <cellStyle name="Normal 6 5" xfId="327" xr:uid="{00000000-0005-0000-0000-000027010000}"/>
    <cellStyle name="Normal 7" xfId="116" xr:uid="{00000000-0005-0000-0000-000028010000}"/>
    <cellStyle name="Normal 7 2" xfId="117" xr:uid="{00000000-0005-0000-0000-000029010000}"/>
    <cellStyle name="Normal 7 3" xfId="118" xr:uid="{00000000-0005-0000-0000-00002A010000}"/>
    <cellStyle name="Normal 8" xfId="119" xr:uid="{00000000-0005-0000-0000-00002B010000}"/>
    <cellStyle name="Normal 9" xfId="120" xr:uid="{00000000-0005-0000-0000-00002C010000}"/>
    <cellStyle name="Normal 9 2" xfId="121" xr:uid="{00000000-0005-0000-0000-00002D010000}"/>
    <cellStyle name="Normal 9 3" xfId="122" xr:uid="{00000000-0005-0000-0000-00002E010000}"/>
    <cellStyle name="Note 10" xfId="293" xr:uid="{00000000-0005-0000-0000-00002F010000}"/>
    <cellStyle name="Note 11" xfId="294" xr:uid="{00000000-0005-0000-0000-000030010000}"/>
    <cellStyle name="Note 12" xfId="295" xr:uid="{00000000-0005-0000-0000-000031010000}"/>
    <cellStyle name="Note 13" xfId="296" xr:uid="{00000000-0005-0000-0000-000032010000}"/>
    <cellStyle name="Note 14" xfId="297" xr:uid="{00000000-0005-0000-0000-000033010000}"/>
    <cellStyle name="Note 15" xfId="298" xr:uid="{00000000-0005-0000-0000-000034010000}"/>
    <cellStyle name="Note 16" xfId="299" xr:uid="{00000000-0005-0000-0000-000035010000}"/>
    <cellStyle name="Note 2" xfId="300" xr:uid="{00000000-0005-0000-0000-000036010000}"/>
    <cellStyle name="Note 3" xfId="301" xr:uid="{00000000-0005-0000-0000-000037010000}"/>
    <cellStyle name="Note 4" xfId="302" xr:uid="{00000000-0005-0000-0000-000038010000}"/>
    <cellStyle name="Note 5" xfId="303" xr:uid="{00000000-0005-0000-0000-000039010000}"/>
    <cellStyle name="Note 6" xfId="304" xr:uid="{00000000-0005-0000-0000-00003A010000}"/>
    <cellStyle name="Note 7" xfId="305" xr:uid="{00000000-0005-0000-0000-00003B010000}"/>
    <cellStyle name="Note 8" xfId="306" xr:uid="{00000000-0005-0000-0000-00003C010000}"/>
    <cellStyle name="Note 9" xfId="307" xr:uid="{00000000-0005-0000-0000-00003D010000}"/>
    <cellStyle name="Output" xfId="10" builtinId="21" customBuiltin="1"/>
    <cellStyle name="Percent" xfId="331" builtinId="5"/>
    <cellStyle name="Percent 2" xfId="42" xr:uid="{00000000-0005-0000-0000-00003F010000}"/>
    <cellStyle name="Percent 2 2" xfId="321" xr:uid="{00000000-0005-0000-0000-000040010000}"/>
    <cellStyle name="Percent 2 3" xfId="316" xr:uid="{00000000-0005-0000-0000-000041010000}"/>
    <cellStyle name="Percent 3" xfId="123" xr:uid="{00000000-0005-0000-0000-000042010000}"/>
    <cellStyle name="Percent 3 2" xfId="318" xr:uid="{00000000-0005-0000-0000-000043010000}"/>
    <cellStyle name="Percent 4" xfId="124" xr:uid="{00000000-0005-0000-0000-000044010000}"/>
    <cellStyle name="Percent 4 2" xfId="312" xr:uid="{00000000-0005-0000-0000-000045010000}"/>
    <cellStyle name="Percent 5" xfId="326" xr:uid="{00000000-0005-0000-0000-000046010000}"/>
    <cellStyle name="Percent 5 2" xfId="329" xr:uid="{00000000-0005-0000-0000-000047010000}"/>
    <cellStyle name="Title" xfId="1" builtinId="15" customBuiltin="1"/>
    <cellStyle name="Total" xfId="16" builtinId="25" customBuiltin="1"/>
    <cellStyle name="Warning Text" xfId="14" builtinId="11" customBuiltin="1"/>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9A2C3-FFD8-4048-8939-667AC4FA672C}">
  <dimension ref="A1:I110"/>
  <sheetViews>
    <sheetView tabSelected="1" zoomScale="110" zoomScaleNormal="110" workbookViewId="0">
      <selection activeCell="A14" sqref="A14"/>
    </sheetView>
  </sheetViews>
  <sheetFormatPr defaultColWidth="9.140625" defaultRowHeight="15" x14ac:dyDescent="0.25"/>
  <cols>
    <col min="1" max="1" width="37.5703125" customWidth="1"/>
    <col min="2" max="2" width="12.28515625" customWidth="1"/>
    <col min="3" max="3" width="14.140625" customWidth="1"/>
    <col min="4" max="4" width="13.140625" customWidth="1"/>
    <col min="5" max="5" width="14" customWidth="1"/>
    <col min="6" max="6" width="17" bestFit="1" customWidth="1"/>
    <col min="7" max="7" width="15.42578125" customWidth="1"/>
    <col min="8" max="8" width="17.7109375" bestFit="1" customWidth="1"/>
  </cols>
  <sheetData>
    <row r="1" spans="1:9" ht="31.5" x14ac:dyDescent="0.5">
      <c r="A1" s="9" t="s">
        <v>29</v>
      </c>
      <c r="B1" s="2"/>
      <c r="C1" s="2"/>
      <c r="D1" s="2"/>
      <c r="E1" s="2"/>
      <c r="F1" s="2"/>
      <c r="G1" s="2"/>
      <c r="H1" s="2"/>
      <c r="I1" s="2"/>
    </row>
    <row r="2" spans="1:9" ht="15.75" thickBot="1" x14ac:dyDescent="0.3">
      <c r="A2" s="10"/>
      <c r="B2" s="10"/>
      <c r="C2" s="10"/>
      <c r="D2" s="10"/>
      <c r="E2" s="10"/>
      <c r="F2" s="10"/>
      <c r="G2" s="10"/>
      <c r="H2" s="10"/>
      <c r="I2" s="10"/>
    </row>
    <row r="3" spans="1:9" ht="43.5" customHeight="1" thickBot="1" x14ac:dyDescent="0.3">
      <c r="A3" s="104" t="s">
        <v>30</v>
      </c>
      <c r="B3" s="104"/>
      <c r="C3" s="104"/>
      <c r="D3" s="104"/>
      <c r="E3" s="104"/>
      <c r="F3" s="104"/>
      <c r="G3" s="104"/>
      <c r="H3" s="104"/>
      <c r="I3" s="104"/>
    </row>
    <row r="4" spans="1:9" x14ac:dyDescent="0.25">
      <c r="A4" s="1"/>
      <c r="B4" s="1"/>
      <c r="C4" s="1"/>
      <c r="D4" s="1"/>
      <c r="E4" s="1"/>
      <c r="F4" s="1"/>
      <c r="G4" s="1"/>
      <c r="H4" s="1"/>
      <c r="I4" s="1"/>
    </row>
    <row r="5" spans="1:9" ht="21" x14ac:dyDescent="0.35">
      <c r="A5" s="73" t="s">
        <v>0</v>
      </c>
      <c r="B5" s="74"/>
      <c r="C5" s="1"/>
      <c r="D5" s="1"/>
      <c r="E5" s="1"/>
      <c r="F5" s="1"/>
      <c r="G5" s="1"/>
      <c r="H5" s="1"/>
      <c r="I5" s="1"/>
    </row>
    <row r="6" spans="1:9" ht="21" x14ac:dyDescent="0.35">
      <c r="A6" s="6"/>
      <c r="B6" s="1"/>
      <c r="C6" s="1"/>
      <c r="D6" s="1"/>
      <c r="E6" s="1"/>
      <c r="F6" s="1"/>
      <c r="G6" s="1"/>
      <c r="H6" s="1"/>
      <c r="I6" s="1"/>
    </row>
    <row r="7" spans="1:9" ht="18.75" x14ac:dyDescent="0.3">
      <c r="A7" s="41" t="s">
        <v>58</v>
      </c>
      <c r="B7" s="1"/>
      <c r="C7" s="1"/>
      <c r="D7" s="1"/>
      <c r="E7" s="1"/>
      <c r="F7" s="1"/>
      <c r="G7" s="1"/>
      <c r="H7" s="1"/>
      <c r="I7" s="1"/>
    </row>
    <row r="8" spans="1:9" ht="17.25" customHeight="1" x14ac:dyDescent="0.25">
      <c r="A8" s="3" t="s">
        <v>60</v>
      </c>
      <c r="B8" s="4" t="s">
        <v>63</v>
      </c>
      <c r="C8" s="13" t="s">
        <v>59</v>
      </c>
      <c r="D8" s="42" t="s">
        <v>64</v>
      </c>
      <c r="E8" s="7" t="s">
        <v>65</v>
      </c>
      <c r="F8" s="13" t="s">
        <v>66</v>
      </c>
      <c r="G8" s="7" t="s">
        <v>67</v>
      </c>
      <c r="H8" s="57" t="s">
        <v>75</v>
      </c>
      <c r="I8" s="1"/>
    </row>
    <row r="9" spans="1:9" x14ac:dyDescent="0.25">
      <c r="A9" s="16" t="s">
        <v>61</v>
      </c>
      <c r="B9" s="40">
        <v>1</v>
      </c>
      <c r="C9" s="44">
        <v>84564</v>
      </c>
      <c r="D9" s="43">
        <v>0.05</v>
      </c>
      <c r="E9" s="56">
        <f>C9*D9</f>
        <v>4228.2</v>
      </c>
      <c r="F9" s="46">
        <v>0</v>
      </c>
      <c r="G9" s="46">
        <v>4228</v>
      </c>
      <c r="H9" s="58">
        <f>F9+G9</f>
        <v>4228</v>
      </c>
      <c r="I9" s="1"/>
    </row>
    <row r="10" spans="1:9" x14ac:dyDescent="0.25">
      <c r="A10" s="23" t="s">
        <v>62</v>
      </c>
      <c r="B10" s="40">
        <v>1</v>
      </c>
      <c r="C10" s="45">
        <v>52450</v>
      </c>
      <c r="D10" s="43">
        <v>1</v>
      </c>
      <c r="E10" s="56">
        <f>C10*D10</f>
        <v>52450</v>
      </c>
      <c r="F10" s="46">
        <v>47205</v>
      </c>
      <c r="G10" s="46">
        <v>5245</v>
      </c>
      <c r="H10" s="58">
        <f t="shared" ref="H10:H15" si="0">F10+G10</f>
        <v>52450</v>
      </c>
      <c r="I10" s="1"/>
    </row>
    <row r="11" spans="1:9" x14ac:dyDescent="0.25">
      <c r="A11" s="23"/>
      <c r="B11" s="40"/>
      <c r="C11" s="23"/>
      <c r="D11" s="43"/>
      <c r="E11" s="56">
        <f t="shared" ref="E11:E15" si="1">C11*D11</f>
        <v>0</v>
      </c>
      <c r="F11" s="46"/>
      <c r="G11" s="46"/>
      <c r="H11" s="58">
        <f t="shared" si="0"/>
        <v>0</v>
      </c>
      <c r="I11" s="1"/>
    </row>
    <row r="12" spans="1:9" x14ac:dyDescent="0.25">
      <c r="A12" s="23"/>
      <c r="B12" s="40"/>
      <c r="C12" s="23"/>
      <c r="D12" s="43"/>
      <c r="E12" s="56">
        <f t="shared" si="1"/>
        <v>0</v>
      </c>
      <c r="F12" s="46"/>
      <c r="G12" s="46"/>
      <c r="H12" s="58">
        <f t="shared" si="0"/>
        <v>0</v>
      </c>
      <c r="I12" s="1"/>
    </row>
    <row r="13" spans="1:9" x14ac:dyDescent="0.25">
      <c r="A13" s="23"/>
      <c r="B13" s="40"/>
      <c r="C13" s="23"/>
      <c r="D13" s="43"/>
      <c r="E13" s="56">
        <f t="shared" si="1"/>
        <v>0</v>
      </c>
      <c r="F13" s="46"/>
      <c r="G13" s="46"/>
      <c r="H13" s="58">
        <f t="shared" si="0"/>
        <v>0</v>
      </c>
      <c r="I13" s="1"/>
    </row>
    <row r="14" spans="1:9" x14ac:dyDescent="0.25">
      <c r="A14" s="23"/>
      <c r="B14" s="40"/>
      <c r="C14" s="23"/>
      <c r="D14" s="43"/>
      <c r="E14" s="56">
        <f t="shared" si="1"/>
        <v>0</v>
      </c>
      <c r="F14" s="46"/>
      <c r="G14" s="46"/>
      <c r="H14" s="58">
        <f t="shared" si="0"/>
        <v>0</v>
      </c>
      <c r="I14" s="1"/>
    </row>
    <row r="15" spans="1:9" ht="15.75" thickBot="1" x14ac:dyDescent="0.3">
      <c r="A15" s="23"/>
      <c r="B15" s="40"/>
      <c r="C15" s="23"/>
      <c r="D15" s="62"/>
      <c r="E15" s="61">
        <f t="shared" si="1"/>
        <v>0</v>
      </c>
      <c r="F15" s="63"/>
      <c r="G15" s="63"/>
      <c r="H15" s="58">
        <f t="shared" si="0"/>
        <v>0</v>
      </c>
      <c r="I15" s="1"/>
    </row>
    <row r="16" spans="1:9" x14ac:dyDescent="0.25">
      <c r="A16" s="1"/>
      <c r="B16" s="8"/>
      <c r="C16" s="1"/>
      <c r="D16" s="47" t="s">
        <v>14</v>
      </c>
      <c r="E16" s="49">
        <f>SUM(E9:E15)</f>
        <v>56678.2</v>
      </c>
      <c r="F16" s="49">
        <f t="shared" ref="F16:G16" si="2">SUM(F9:F15)</f>
        <v>47205</v>
      </c>
      <c r="G16" s="49">
        <f t="shared" si="2"/>
        <v>9473</v>
      </c>
      <c r="H16" s="59">
        <f>SUM(H9:H15)</f>
        <v>56678</v>
      </c>
      <c r="I16" s="1"/>
    </row>
    <row r="17" spans="1:9" x14ac:dyDescent="0.25">
      <c r="A17" s="1"/>
      <c r="B17" s="8"/>
      <c r="C17" s="1"/>
      <c r="D17" s="50" t="s">
        <v>15</v>
      </c>
      <c r="E17" s="51">
        <f>E16/E16</f>
        <v>1</v>
      </c>
      <c r="F17" s="51">
        <f>F16/E16</f>
        <v>0.83285990027911971</v>
      </c>
      <c r="G17" s="51">
        <f>G16/E16</f>
        <v>0.16713657102730856</v>
      </c>
      <c r="H17" s="60">
        <f>H16/H16</f>
        <v>1</v>
      </c>
      <c r="I17" s="1"/>
    </row>
    <row r="18" spans="1:9" x14ac:dyDescent="0.25">
      <c r="A18" s="1"/>
      <c r="B18" s="8"/>
      <c r="C18" s="1"/>
      <c r="D18" s="1"/>
      <c r="E18" s="1"/>
      <c r="F18" s="1"/>
      <c r="G18" s="1"/>
      <c r="H18" s="1"/>
      <c r="I18" s="1"/>
    </row>
    <row r="19" spans="1:9" ht="18.75" x14ac:dyDescent="0.3">
      <c r="A19" s="5" t="s">
        <v>68</v>
      </c>
      <c r="B19" s="8"/>
      <c r="C19" s="1"/>
      <c r="D19" s="1"/>
      <c r="E19" s="1"/>
      <c r="F19" s="1"/>
      <c r="G19" s="1"/>
      <c r="H19" s="1"/>
      <c r="I19" s="1"/>
    </row>
    <row r="20" spans="1:9" ht="20.45" customHeight="1" x14ac:dyDescent="0.25">
      <c r="A20" s="3" t="s">
        <v>70</v>
      </c>
      <c r="B20" s="4" t="s">
        <v>69</v>
      </c>
      <c r="C20" s="101" t="s">
        <v>72</v>
      </c>
      <c r="D20" s="102"/>
      <c r="E20" s="7" t="s">
        <v>65</v>
      </c>
      <c r="F20" s="7" t="s">
        <v>66</v>
      </c>
      <c r="G20" s="7" t="s">
        <v>67</v>
      </c>
      <c r="H20" s="57" t="s">
        <v>75</v>
      </c>
      <c r="I20" s="1"/>
    </row>
    <row r="21" spans="1:9" x14ac:dyDescent="0.25">
      <c r="A21" s="50" t="s">
        <v>71</v>
      </c>
      <c r="B21" s="54">
        <v>7.6499999999999999E-2</v>
      </c>
      <c r="C21" s="121"/>
      <c r="D21" s="122"/>
      <c r="E21" s="56">
        <f>E16*$B$21</f>
        <v>4335.8822999999993</v>
      </c>
      <c r="F21" s="56">
        <f>F16*$B$21</f>
        <v>3611.1824999999999</v>
      </c>
      <c r="G21" s="56">
        <f>G16*$B$21</f>
        <v>724.68449999999996</v>
      </c>
      <c r="H21" s="58">
        <f>F21+G21</f>
        <v>4335.8670000000002</v>
      </c>
      <c r="I21" s="1"/>
    </row>
    <row r="22" spans="1:9" x14ac:dyDescent="0.25">
      <c r="A22" s="23" t="s">
        <v>73</v>
      </c>
      <c r="C22" s="123" t="s">
        <v>74</v>
      </c>
      <c r="D22" s="124"/>
      <c r="E22" s="52">
        <f>(14750*0.05)+(14750*1)</f>
        <v>15487.5</v>
      </c>
      <c r="F22" s="56">
        <f>E22*$F$17</f>
        <v>12898.917705572867</v>
      </c>
      <c r="G22" s="56">
        <f>E22*$G$17</f>
        <v>2588.5276437854413</v>
      </c>
      <c r="H22" s="58">
        <f t="shared" ref="H22:H27" si="3">F22+G22</f>
        <v>15487.445349358308</v>
      </c>
      <c r="I22" s="1"/>
    </row>
    <row r="23" spans="1:9" x14ac:dyDescent="0.25">
      <c r="A23" s="23" t="s">
        <v>18</v>
      </c>
      <c r="B23" s="55">
        <v>6.1499999999999999E-2</v>
      </c>
      <c r="C23" s="123"/>
      <c r="D23" s="124"/>
      <c r="E23" s="52">
        <f>E16*B23</f>
        <v>3485.7093</v>
      </c>
      <c r="F23" s="56">
        <f t="shared" ref="F23:F25" si="4">E23*$F$17</f>
        <v>2903.1075000000001</v>
      </c>
      <c r="G23" s="56">
        <f t="shared" ref="G23:G25" si="5">E23*$G$17</f>
        <v>582.58949999999993</v>
      </c>
      <c r="H23" s="58">
        <f t="shared" si="3"/>
        <v>3485.6970000000001</v>
      </c>
      <c r="I23" s="1"/>
    </row>
    <row r="24" spans="1:9" x14ac:dyDescent="0.25">
      <c r="A24" s="23" t="s">
        <v>19</v>
      </c>
      <c r="B24" s="24"/>
      <c r="C24" s="125"/>
      <c r="D24" s="126"/>
      <c r="E24" s="52"/>
      <c r="F24" s="56">
        <f t="shared" si="4"/>
        <v>0</v>
      </c>
      <c r="G24" s="56">
        <f t="shared" si="5"/>
        <v>0</v>
      </c>
      <c r="H24" s="58">
        <f t="shared" si="3"/>
        <v>0</v>
      </c>
      <c r="I24" s="1"/>
    </row>
    <row r="25" spans="1:9" ht="15.75" thickBot="1" x14ac:dyDescent="0.3">
      <c r="A25" s="26"/>
      <c r="B25" s="27"/>
      <c r="C25" s="99"/>
      <c r="D25" s="100"/>
      <c r="E25" s="53"/>
      <c r="F25" s="61">
        <f t="shared" si="4"/>
        <v>0</v>
      </c>
      <c r="G25" s="61">
        <f t="shared" si="5"/>
        <v>0</v>
      </c>
      <c r="H25" s="58">
        <f t="shared" si="3"/>
        <v>0</v>
      </c>
      <c r="I25" s="1"/>
    </row>
    <row r="26" spans="1:9" x14ac:dyDescent="0.25">
      <c r="A26" s="1"/>
      <c r="B26" s="8"/>
      <c r="C26" s="1"/>
      <c r="D26" s="47" t="s">
        <v>14</v>
      </c>
      <c r="E26" s="49">
        <f>SUM(E21:E25)</f>
        <v>23309.091599999996</v>
      </c>
      <c r="F26" s="49">
        <f>SUM(F21:F25)</f>
        <v>19413.207705572866</v>
      </c>
      <c r="G26" s="49">
        <f>SUM(G21:G25)</f>
        <v>3895.8016437854412</v>
      </c>
      <c r="H26" s="58">
        <f t="shared" si="3"/>
        <v>23309.009349358308</v>
      </c>
      <c r="I26" s="1"/>
    </row>
    <row r="27" spans="1:9" x14ac:dyDescent="0.25">
      <c r="A27" s="1"/>
      <c r="B27" s="8"/>
      <c r="C27" s="1"/>
      <c r="D27" s="50" t="s">
        <v>15</v>
      </c>
      <c r="E27" s="51">
        <f>E26/E26</f>
        <v>1</v>
      </c>
      <c r="F27" s="51">
        <f>F26/E26</f>
        <v>0.83285990027911982</v>
      </c>
      <c r="G27" s="51">
        <f>G26/E26</f>
        <v>0.16713657102730858</v>
      </c>
      <c r="H27" s="60">
        <f t="shared" si="3"/>
        <v>0.99999647130642844</v>
      </c>
      <c r="I27" s="1"/>
    </row>
    <row r="28" spans="1:9" x14ac:dyDescent="0.25">
      <c r="A28" s="1"/>
      <c r="B28" s="8"/>
      <c r="C28" s="1"/>
      <c r="D28" s="1"/>
      <c r="E28" s="1"/>
      <c r="F28" s="1"/>
      <c r="G28" s="1"/>
      <c r="H28" s="1"/>
      <c r="I28" s="1"/>
    </row>
    <row r="29" spans="1:9" ht="18.75" x14ac:dyDescent="0.3">
      <c r="A29" s="5" t="s">
        <v>20</v>
      </c>
      <c r="B29" s="8"/>
      <c r="C29" s="1"/>
      <c r="D29" s="1"/>
      <c r="E29" s="1"/>
      <c r="F29" s="1"/>
      <c r="G29" s="1"/>
      <c r="H29" s="1"/>
      <c r="I29" s="1"/>
    </row>
    <row r="30" spans="1:9" x14ac:dyDescent="0.25">
      <c r="A30" s="3" t="s">
        <v>70</v>
      </c>
      <c r="B30" s="109" t="s">
        <v>44</v>
      </c>
      <c r="C30" s="110"/>
      <c r="D30" s="111"/>
      <c r="E30" s="7" t="s">
        <v>65</v>
      </c>
      <c r="F30" s="7" t="s">
        <v>66</v>
      </c>
      <c r="G30" s="7" t="s">
        <v>67</v>
      </c>
      <c r="H30" s="57" t="s">
        <v>75</v>
      </c>
      <c r="I30" s="1"/>
    </row>
    <row r="31" spans="1:9" ht="59.45" customHeight="1" x14ac:dyDescent="0.25">
      <c r="A31" s="29" t="s">
        <v>76</v>
      </c>
      <c r="B31" s="112" t="s">
        <v>77</v>
      </c>
      <c r="C31" s="112"/>
      <c r="D31" s="112"/>
      <c r="E31" s="46">
        <f>500+(180*3)+(75*4)+50</f>
        <v>1390</v>
      </c>
      <c r="F31" s="46">
        <v>1040</v>
      </c>
      <c r="G31" s="46">
        <v>350</v>
      </c>
      <c r="H31" s="71">
        <f>F31+G31</f>
        <v>1390</v>
      </c>
      <c r="I31" s="1"/>
    </row>
    <row r="32" spans="1:9" ht="35.25" customHeight="1" x14ac:dyDescent="0.25">
      <c r="A32" s="29" t="s">
        <v>78</v>
      </c>
      <c r="B32" s="112" t="s">
        <v>81</v>
      </c>
      <c r="C32" s="112"/>
      <c r="D32" s="112"/>
      <c r="E32" s="46">
        <f>25*20*0.625</f>
        <v>312.5</v>
      </c>
      <c r="F32" s="46">
        <v>0</v>
      </c>
      <c r="G32" s="46">
        <v>313</v>
      </c>
      <c r="H32" s="71">
        <f t="shared" ref="H32:H35" si="6">F32+G32</f>
        <v>313</v>
      </c>
      <c r="I32" s="1"/>
    </row>
    <row r="33" spans="1:9" ht="30.75" customHeight="1" x14ac:dyDescent="0.25">
      <c r="A33" s="29"/>
      <c r="B33" s="112"/>
      <c r="C33" s="112"/>
      <c r="D33" s="112"/>
      <c r="E33" s="46"/>
      <c r="F33" s="46"/>
      <c r="G33" s="46"/>
      <c r="H33" s="71">
        <f t="shared" si="6"/>
        <v>0</v>
      </c>
      <c r="I33" s="1"/>
    </row>
    <row r="34" spans="1:9" ht="29.25" customHeight="1" thickBot="1" x14ac:dyDescent="0.3">
      <c r="A34" s="30"/>
      <c r="B34" s="117"/>
      <c r="C34" s="117"/>
      <c r="D34" s="117"/>
      <c r="E34" s="63"/>
      <c r="F34" s="63"/>
      <c r="G34" s="63"/>
      <c r="H34" s="71">
        <f t="shared" si="6"/>
        <v>0</v>
      </c>
      <c r="I34" s="1"/>
    </row>
    <row r="35" spans="1:9" x14ac:dyDescent="0.25">
      <c r="A35" s="1"/>
      <c r="B35" s="8"/>
      <c r="C35" s="1"/>
      <c r="D35" s="47" t="s">
        <v>14</v>
      </c>
      <c r="E35" s="49">
        <f>SUM(E31:E34)</f>
        <v>1702.5</v>
      </c>
      <c r="F35" s="49">
        <f t="shared" ref="F35:G35" si="7">SUM(F31:F34)</f>
        <v>1040</v>
      </c>
      <c r="G35" s="49">
        <f t="shared" si="7"/>
        <v>663</v>
      </c>
      <c r="H35" s="71">
        <f t="shared" si="6"/>
        <v>1703</v>
      </c>
      <c r="I35" s="1"/>
    </row>
    <row r="36" spans="1:9" x14ac:dyDescent="0.25">
      <c r="A36" s="1"/>
      <c r="B36" s="8"/>
      <c r="C36" s="1"/>
      <c r="D36" s="1"/>
      <c r="E36" s="1"/>
      <c r="F36" s="1"/>
      <c r="G36" s="1"/>
      <c r="H36" s="1"/>
      <c r="I36" s="1"/>
    </row>
    <row r="37" spans="1:9" ht="18.75" x14ac:dyDescent="0.3">
      <c r="A37" s="5" t="s">
        <v>22</v>
      </c>
      <c r="B37" s="8"/>
      <c r="C37" s="1"/>
      <c r="D37" s="1"/>
      <c r="E37" s="1"/>
      <c r="F37" s="1"/>
      <c r="G37" s="1"/>
      <c r="H37" s="1"/>
      <c r="I37" s="1"/>
    </row>
    <row r="38" spans="1:9" x14ac:dyDescent="0.25">
      <c r="A38" s="3" t="s">
        <v>70</v>
      </c>
      <c r="B38" s="109" t="s">
        <v>44</v>
      </c>
      <c r="C38" s="110"/>
      <c r="D38" s="111"/>
      <c r="E38" s="7" t="s">
        <v>65</v>
      </c>
      <c r="F38" s="7" t="s">
        <v>66</v>
      </c>
      <c r="G38" s="7" t="s">
        <v>67</v>
      </c>
      <c r="H38" s="57" t="s">
        <v>75</v>
      </c>
      <c r="I38" s="1"/>
    </row>
    <row r="39" spans="1:9" ht="45" customHeight="1" x14ac:dyDescent="0.25">
      <c r="A39" s="29" t="s">
        <v>79</v>
      </c>
      <c r="B39" s="112" t="s">
        <v>83</v>
      </c>
      <c r="C39" s="112"/>
      <c r="D39" s="112"/>
      <c r="E39" s="46">
        <f>2*4*52*0.625</f>
        <v>260</v>
      </c>
      <c r="F39" s="46">
        <v>0</v>
      </c>
      <c r="G39" s="46">
        <v>260</v>
      </c>
      <c r="H39" s="71">
        <f>F39+G39</f>
        <v>260</v>
      </c>
      <c r="I39" s="1"/>
    </row>
    <row r="40" spans="1:9" x14ac:dyDescent="0.25">
      <c r="A40" s="29" t="s">
        <v>82</v>
      </c>
      <c r="B40" s="112" t="s">
        <v>84</v>
      </c>
      <c r="C40" s="112"/>
      <c r="D40" s="112"/>
      <c r="E40" s="46">
        <f>12*2*25</f>
        <v>600</v>
      </c>
      <c r="F40" s="46"/>
      <c r="G40" s="46">
        <v>600</v>
      </c>
      <c r="H40" s="71">
        <f t="shared" ref="H40:H43" si="8">F40+G40</f>
        <v>600</v>
      </c>
      <c r="I40" s="1"/>
    </row>
    <row r="41" spans="1:9" ht="30" x14ac:dyDescent="0.25">
      <c r="A41" s="29" t="s">
        <v>80</v>
      </c>
      <c r="B41" s="112" t="s">
        <v>85</v>
      </c>
      <c r="C41" s="112"/>
      <c r="D41" s="112"/>
      <c r="E41" s="46">
        <f>12*10*44*0.625</f>
        <v>3300</v>
      </c>
      <c r="F41" s="46">
        <v>300</v>
      </c>
      <c r="G41" s="46">
        <v>3000</v>
      </c>
      <c r="H41" s="71">
        <f t="shared" si="8"/>
        <v>3300</v>
      </c>
      <c r="I41" s="1"/>
    </row>
    <row r="42" spans="1:9" ht="15.75" thickBot="1" x14ac:dyDescent="0.3">
      <c r="A42" s="30"/>
      <c r="B42" s="117"/>
      <c r="C42" s="117"/>
      <c r="D42" s="117"/>
      <c r="E42" s="63"/>
      <c r="F42" s="63"/>
      <c r="G42" s="63"/>
      <c r="H42" s="71">
        <f t="shared" si="8"/>
        <v>0</v>
      </c>
      <c r="I42" s="1"/>
    </row>
    <row r="43" spans="1:9" x14ac:dyDescent="0.25">
      <c r="A43" s="1"/>
      <c r="B43" s="8"/>
      <c r="C43" s="1"/>
      <c r="D43" s="47" t="s">
        <v>14</v>
      </c>
      <c r="E43" s="49">
        <f>SUM(E37:E42)</f>
        <v>4160</v>
      </c>
      <c r="F43" s="49">
        <f>SUM(F37:F42)</f>
        <v>300</v>
      </c>
      <c r="G43" s="49">
        <f>SUM(G37:G42)</f>
        <v>3860</v>
      </c>
      <c r="H43" s="71">
        <f t="shared" si="8"/>
        <v>4160</v>
      </c>
      <c r="I43" s="1"/>
    </row>
    <row r="44" spans="1:9" x14ac:dyDescent="0.25">
      <c r="A44" s="1"/>
      <c r="B44" s="8"/>
      <c r="C44" s="1"/>
      <c r="D44" s="1"/>
      <c r="E44" s="1"/>
      <c r="F44" s="1"/>
      <c r="G44" s="1"/>
      <c r="H44" s="1"/>
      <c r="I44" s="1"/>
    </row>
    <row r="45" spans="1:9" ht="18.75" x14ac:dyDescent="0.3">
      <c r="A45" s="5" t="s">
        <v>23</v>
      </c>
      <c r="B45" s="8"/>
      <c r="C45" s="1"/>
      <c r="D45" s="1"/>
      <c r="E45" s="1"/>
      <c r="F45" s="1"/>
      <c r="G45" s="1"/>
      <c r="H45" s="1"/>
      <c r="I45" s="1"/>
    </row>
    <row r="46" spans="1:9" x14ac:dyDescent="0.25">
      <c r="A46" s="3" t="s">
        <v>70</v>
      </c>
      <c r="B46" s="109" t="s">
        <v>44</v>
      </c>
      <c r="C46" s="110"/>
      <c r="D46" s="111"/>
      <c r="E46" s="7" t="s">
        <v>65</v>
      </c>
      <c r="F46" s="7" t="s">
        <v>66</v>
      </c>
      <c r="G46" s="7" t="s">
        <v>67</v>
      </c>
      <c r="H46" s="57" t="s">
        <v>75</v>
      </c>
      <c r="I46" s="1"/>
    </row>
    <row r="47" spans="1:9" ht="15.75" thickBot="1" x14ac:dyDescent="0.3">
      <c r="A47" s="64"/>
      <c r="B47" s="113" t="s">
        <v>86</v>
      </c>
      <c r="C47" s="113"/>
      <c r="D47" s="113"/>
      <c r="E47" s="67">
        <v>0</v>
      </c>
      <c r="F47" s="67">
        <v>0</v>
      </c>
      <c r="G47" s="67">
        <v>0</v>
      </c>
      <c r="H47" s="68">
        <v>0</v>
      </c>
      <c r="I47" s="1"/>
    </row>
    <row r="48" spans="1:9" x14ac:dyDescent="0.25">
      <c r="A48" s="1"/>
      <c r="B48" s="8"/>
      <c r="C48" s="1"/>
      <c r="D48" s="47" t="s">
        <v>14</v>
      </c>
      <c r="E48" s="49">
        <v>0</v>
      </c>
      <c r="F48" s="49">
        <v>0</v>
      </c>
      <c r="G48" s="49">
        <v>0</v>
      </c>
      <c r="H48" s="66">
        <v>0</v>
      </c>
      <c r="I48" s="1"/>
    </row>
    <row r="49" spans="1:9" x14ac:dyDescent="0.25">
      <c r="A49" s="1"/>
      <c r="B49" s="8"/>
      <c r="C49" s="1"/>
      <c r="D49" s="1"/>
      <c r="E49" s="1"/>
      <c r="F49" s="1"/>
      <c r="G49" s="1"/>
      <c r="H49" s="1"/>
      <c r="I49" s="1"/>
    </row>
    <row r="50" spans="1:9" ht="18.75" x14ac:dyDescent="0.3">
      <c r="A50" s="5" t="s">
        <v>87</v>
      </c>
      <c r="B50" s="8"/>
      <c r="C50" s="1"/>
      <c r="D50" s="1"/>
      <c r="E50" s="1"/>
      <c r="F50" s="1"/>
      <c r="G50" s="1"/>
      <c r="H50" s="1"/>
      <c r="I50" s="1"/>
    </row>
    <row r="51" spans="1:9" x14ac:dyDescent="0.25">
      <c r="A51" s="3" t="s">
        <v>70</v>
      </c>
      <c r="B51" s="109" t="s">
        <v>44</v>
      </c>
      <c r="C51" s="110"/>
      <c r="D51" s="111"/>
      <c r="E51" s="7" t="s">
        <v>65</v>
      </c>
      <c r="F51" s="7" t="s">
        <v>66</v>
      </c>
      <c r="G51" s="7" t="s">
        <v>67</v>
      </c>
      <c r="H51" s="57" t="s">
        <v>75</v>
      </c>
      <c r="I51" s="1"/>
    </row>
    <row r="52" spans="1:9" ht="30" x14ac:dyDescent="0.25">
      <c r="A52" s="31" t="s">
        <v>89</v>
      </c>
      <c r="B52" s="127" t="s">
        <v>88</v>
      </c>
      <c r="C52" s="128"/>
      <c r="D52" s="129"/>
      <c r="E52" s="69">
        <f>12*2*14</f>
        <v>336</v>
      </c>
      <c r="F52" s="69">
        <v>308</v>
      </c>
      <c r="G52" s="69">
        <v>28</v>
      </c>
      <c r="H52" s="71">
        <f>F52+G52</f>
        <v>336</v>
      </c>
      <c r="I52" s="1"/>
    </row>
    <row r="53" spans="1:9" x14ac:dyDescent="0.25">
      <c r="A53" s="31" t="s">
        <v>90</v>
      </c>
      <c r="B53" s="127" t="s">
        <v>91</v>
      </c>
      <c r="C53" s="128"/>
      <c r="D53" s="129"/>
      <c r="E53" s="69">
        <v>480</v>
      </c>
      <c r="F53" s="69">
        <v>240</v>
      </c>
      <c r="G53" s="69">
        <v>240</v>
      </c>
      <c r="H53" s="71">
        <f t="shared" ref="H53:H58" si="9">F53+G53</f>
        <v>480</v>
      </c>
      <c r="I53" s="1"/>
    </row>
    <row r="54" spans="1:9" x14ac:dyDescent="0.25">
      <c r="A54" s="33" t="s">
        <v>92</v>
      </c>
      <c r="B54" s="130" t="s">
        <v>93</v>
      </c>
      <c r="C54" s="131"/>
      <c r="D54" s="132"/>
      <c r="E54" s="69">
        <f>12*100</f>
        <v>1200</v>
      </c>
      <c r="F54" s="69">
        <v>200</v>
      </c>
      <c r="G54" s="69">
        <v>1000</v>
      </c>
      <c r="H54" s="71">
        <f t="shared" si="9"/>
        <v>1200</v>
      </c>
      <c r="I54" s="1"/>
    </row>
    <row r="55" spans="1:9" ht="28.5" customHeight="1" x14ac:dyDescent="0.25">
      <c r="A55" s="33" t="s">
        <v>94</v>
      </c>
      <c r="B55" s="130" t="s">
        <v>95</v>
      </c>
      <c r="C55" s="131"/>
      <c r="D55" s="132"/>
      <c r="E55" s="69">
        <f>(12*50)+(12*40*12)</f>
        <v>6360</v>
      </c>
      <c r="F55" s="69">
        <v>3180</v>
      </c>
      <c r="G55" s="69">
        <v>3180</v>
      </c>
      <c r="H55" s="71">
        <f t="shared" si="9"/>
        <v>6360</v>
      </c>
      <c r="I55" s="1"/>
    </row>
    <row r="56" spans="1:9" x14ac:dyDescent="0.25">
      <c r="A56" s="33"/>
      <c r="B56" s="114"/>
      <c r="C56" s="115"/>
      <c r="D56" s="116"/>
      <c r="E56" s="69"/>
      <c r="F56" s="69"/>
      <c r="G56" s="69"/>
      <c r="H56" s="71">
        <f t="shared" si="9"/>
        <v>0</v>
      </c>
      <c r="I56" s="1"/>
    </row>
    <row r="57" spans="1:9" ht="15.75" thickBot="1" x14ac:dyDescent="0.3">
      <c r="A57" s="35"/>
      <c r="B57" s="136"/>
      <c r="C57" s="137"/>
      <c r="D57" s="138"/>
      <c r="E57" s="70"/>
      <c r="F57" s="70"/>
      <c r="G57" s="70"/>
      <c r="H57" s="71">
        <f t="shared" si="9"/>
        <v>0</v>
      </c>
      <c r="I57" s="1"/>
    </row>
    <row r="58" spans="1:9" x14ac:dyDescent="0.25">
      <c r="A58" s="1"/>
      <c r="B58" s="8"/>
      <c r="C58" s="1"/>
      <c r="D58" s="47" t="s">
        <v>14</v>
      </c>
      <c r="E58" s="49">
        <f>SUM(E52:E57)</f>
        <v>8376</v>
      </c>
      <c r="F58" s="49">
        <f t="shared" ref="F58:G58" si="10">SUM(F52:F57)</f>
        <v>3928</v>
      </c>
      <c r="G58" s="49">
        <f t="shared" si="10"/>
        <v>4448</v>
      </c>
      <c r="H58" s="71">
        <f t="shared" si="9"/>
        <v>8376</v>
      </c>
      <c r="I58" s="1"/>
    </row>
    <row r="59" spans="1:9" x14ac:dyDescent="0.25">
      <c r="A59" s="1"/>
      <c r="B59" s="8"/>
      <c r="C59" s="1"/>
      <c r="D59" s="1"/>
      <c r="E59" s="1"/>
      <c r="F59" s="1"/>
      <c r="G59" s="1"/>
      <c r="H59" s="1"/>
      <c r="I59" s="1"/>
    </row>
    <row r="60" spans="1:9" ht="18.75" x14ac:dyDescent="0.3">
      <c r="A60" s="108" t="s">
        <v>131</v>
      </c>
      <c r="B60" s="108"/>
      <c r="C60" s="1"/>
      <c r="D60" s="1"/>
      <c r="E60" s="1"/>
      <c r="F60" s="1"/>
      <c r="G60" s="1"/>
      <c r="H60" s="1"/>
      <c r="I60" s="1"/>
    </row>
    <row r="61" spans="1:9" x14ac:dyDescent="0.25">
      <c r="A61" s="3" t="s">
        <v>70</v>
      </c>
      <c r="B61" s="109" t="s">
        <v>44</v>
      </c>
      <c r="C61" s="110"/>
      <c r="D61" s="111"/>
      <c r="E61" s="7" t="s">
        <v>65</v>
      </c>
      <c r="F61" s="7" t="s">
        <v>66</v>
      </c>
      <c r="G61" s="7" t="s">
        <v>67</v>
      </c>
      <c r="H61" s="57" t="s">
        <v>75</v>
      </c>
      <c r="I61" s="1"/>
    </row>
    <row r="62" spans="1:9" ht="33.75" customHeight="1" x14ac:dyDescent="0.25">
      <c r="A62" s="31" t="s">
        <v>96</v>
      </c>
      <c r="B62" s="130" t="s">
        <v>97</v>
      </c>
      <c r="C62" s="131"/>
      <c r="D62" s="132"/>
      <c r="E62" s="34">
        <f>100*12</f>
        <v>1200</v>
      </c>
      <c r="F62" s="34">
        <v>1000</v>
      </c>
      <c r="G62" s="34">
        <v>200</v>
      </c>
      <c r="H62" s="65">
        <f>F62+G62</f>
        <v>1200</v>
      </c>
      <c r="I62" s="1"/>
    </row>
    <row r="63" spans="1:9" x14ac:dyDescent="0.25">
      <c r="A63" s="31"/>
      <c r="B63" s="118"/>
      <c r="C63" s="119"/>
      <c r="D63" s="120"/>
      <c r="E63" s="34"/>
      <c r="F63" s="34"/>
      <c r="G63" s="34"/>
      <c r="H63" s="65">
        <f t="shared" ref="H63:H68" si="11">F63+G63</f>
        <v>0</v>
      </c>
      <c r="I63" s="1"/>
    </row>
    <row r="64" spans="1:9" x14ac:dyDescent="0.25">
      <c r="A64" s="31"/>
      <c r="B64" s="118"/>
      <c r="C64" s="119"/>
      <c r="D64" s="120"/>
      <c r="E64" s="34"/>
      <c r="F64" s="34"/>
      <c r="G64" s="34"/>
      <c r="H64" s="65">
        <f t="shared" si="11"/>
        <v>0</v>
      </c>
      <c r="I64" s="1"/>
    </row>
    <row r="65" spans="1:9" x14ac:dyDescent="0.25">
      <c r="A65" s="31"/>
      <c r="B65" s="118"/>
      <c r="C65" s="119"/>
      <c r="D65" s="120"/>
      <c r="E65" s="34"/>
      <c r="F65" s="34"/>
      <c r="G65" s="34"/>
      <c r="H65" s="65">
        <f t="shared" si="11"/>
        <v>0</v>
      </c>
      <c r="I65" s="1"/>
    </row>
    <row r="66" spans="1:9" x14ac:dyDescent="0.25">
      <c r="A66" s="33"/>
      <c r="B66" s="118"/>
      <c r="C66" s="119"/>
      <c r="D66" s="120"/>
      <c r="E66" s="34"/>
      <c r="F66" s="34"/>
      <c r="G66" s="34"/>
      <c r="H66" s="65">
        <f t="shared" si="11"/>
        <v>0</v>
      </c>
      <c r="I66" s="1"/>
    </row>
    <row r="67" spans="1:9" ht="15.75" thickBot="1" x14ac:dyDescent="0.3">
      <c r="A67" s="33"/>
      <c r="B67" s="133"/>
      <c r="C67" s="134"/>
      <c r="D67" s="135"/>
      <c r="E67" s="36"/>
      <c r="F67" s="36"/>
      <c r="G67" s="36"/>
      <c r="H67" s="65">
        <f t="shared" si="11"/>
        <v>0</v>
      </c>
      <c r="I67" s="1"/>
    </row>
    <row r="68" spans="1:9" x14ac:dyDescent="0.25">
      <c r="A68" s="1"/>
      <c r="B68" s="8"/>
      <c r="C68" s="1"/>
      <c r="D68" s="47" t="s">
        <v>14</v>
      </c>
      <c r="E68" s="48">
        <f>SUM(E62:E67)</f>
        <v>1200</v>
      </c>
      <c r="F68" s="48">
        <f t="shared" ref="F68:G68" si="12">SUM(F62:F67)</f>
        <v>1000</v>
      </c>
      <c r="G68" s="48">
        <f t="shared" si="12"/>
        <v>200</v>
      </c>
      <c r="H68" s="65">
        <f t="shared" si="11"/>
        <v>1200</v>
      </c>
      <c r="I68" s="1"/>
    </row>
    <row r="69" spans="1:9" x14ac:dyDescent="0.25">
      <c r="A69" s="1"/>
      <c r="B69" s="8"/>
      <c r="C69" s="1"/>
      <c r="D69" s="1"/>
      <c r="E69" s="1"/>
      <c r="F69" s="1"/>
      <c r="G69" s="1"/>
      <c r="H69" s="1"/>
      <c r="I69" s="1"/>
    </row>
    <row r="70" spans="1:9" ht="18.75" x14ac:dyDescent="0.3">
      <c r="A70" s="5" t="s">
        <v>24</v>
      </c>
      <c r="B70" s="8"/>
      <c r="C70" s="1"/>
      <c r="D70" s="1"/>
      <c r="E70" s="1"/>
      <c r="F70" s="1"/>
      <c r="G70" s="1"/>
      <c r="H70" s="1"/>
      <c r="I70" s="1"/>
    </row>
    <row r="71" spans="1:9" x14ac:dyDescent="0.25">
      <c r="A71" s="3" t="s">
        <v>70</v>
      </c>
      <c r="B71" s="109" t="s">
        <v>44</v>
      </c>
      <c r="C71" s="110"/>
      <c r="D71" s="111"/>
      <c r="E71" s="7" t="s">
        <v>65</v>
      </c>
      <c r="F71" s="7" t="s">
        <v>66</v>
      </c>
      <c r="G71" s="7" t="s">
        <v>67</v>
      </c>
      <c r="H71" s="57" t="s">
        <v>75</v>
      </c>
      <c r="I71" s="1"/>
    </row>
    <row r="72" spans="1:9" x14ac:dyDescent="0.25">
      <c r="A72" s="29" t="s">
        <v>98</v>
      </c>
      <c r="B72" s="112" t="s">
        <v>99</v>
      </c>
      <c r="C72" s="112"/>
      <c r="D72" s="112"/>
      <c r="E72" s="25">
        <v>0</v>
      </c>
      <c r="F72" s="25">
        <v>0</v>
      </c>
      <c r="G72" s="25">
        <v>0</v>
      </c>
      <c r="H72" s="65">
        <f>F72+G72</f>
        <v>0</v>
      </c>
      <c r="I72" s="1"/>
    </row>
    <row r="73" spans="1:9" x14ac:dyDescent="0.25">
      <c r="A73" s="29" t="s">
        <v>21</v>
      </c>
      <c r="B73" s="112" t="s">
        <v>100</v>
      </c>
      <c r="C73" s="112"/>
      <c r="D73" s="112"/>
      <c r="E73" s="25">
        <v>350</v>
      </c>
      <c r="F73" s="25">
        <v>0</v>
      </c>
      <c r="G73" s="25">
        <v>350</v>
      </c>
      <c r="H73" s="65">
        <f t="shared" ref="H73:H76" si="13">F73+G73</f>
        <v>350</v>
      </c>
      <c r="I73" s="1"/>
    </row>
    <row r="74" spans="1:9" ht="30" x14ac:dyDescent="0.25">
      <c r="A74" s="29" t="s">
        <v>101</v>
      </c>
      <c r="B74" s="112" t="s">
        <v>102</v>
      </c>
      <c r="C74" s="112"/>
      <c r="D74" s="112"/>
      <c r="E74" s="25">
        <v>185</v>
      </c>
      <c r="F74" s="25">
        <v>0</v>
      </c>
      <c r="G74" s="25">
        <v>185</v>
      </c>
      <c r="H74" s="65">
        <f t="shared" si="13"/>
        <v>185</v>
      </c>
      <c r="I74" s="1"/>
    </row>
    <row r="75" spans="1:9" ht="15.75" thickBot="1" x14ac:dyDescent="0.3">
      <c r="A75" s="30"/>
      <c r="B75" s="117"/>
      <c r="C75" s="117"/>
      <c r="D75" s="117"/>
      <c r="E75" s="28"/>
      <c r="F75" s="28"/>
      <c r="G75" s="28"/>
      <c r="H75" s="65">
        <f t="shared" si="13"/>
        <v>0</v>
      </c>
      <c r="I75" s="1"/>
    </row>
    <row r="76" spans="1:9" x14ac:dyDescent="0.25">
      <c r="A76" s="1"/>
      <c r="B76" s="8"/>
      <c r="C76" s="1"/>
      <c r="D76" s="47" t="s">
        <v>14</v>
      </c>
      <c r="E76" s="48">
        <f>SUM(E72:E75)</f>
        <v>535</v>
      </c>
      <c r="F76" s="48">
        <f t="shared" ref="F76:G76" si="14">SUM(F72:F75)</f>
        <v>0</v>
      </c>
      <c r="G76" s="48">
        <f t="shared" si="14"/>
        <v>535</v>
      </c>
      <c r="H76" s="65">
        <f t="shared" si="13"/>
        <v>535</v>
      </c>
      <c r="I76" s="1"/>
    </row>
    <row r="77" spans="1:9" x14ac:dyDescent="0.25">
      <c r="A77" s="1"/>
      <c r="B77" s="8"/>
      <c r="C77" s="1"/>
      <c r="D77" s="1"/>
      <c r="E77" s="1"/>
      <c r="F77" s="1"/>
      <c r="G77" s="1"/>
      <c r="H77" s="1"/>
      <c r="I77" s="1"/>
    </row>
    <row r="78" spans="1:9" ht="18.75" x14ac:dyDescent="0.3">
      <c r="A78" s="5" t="s">
        <v>25</v>
      </c>
      <c r="B78" s="8"/>
      <c r="C78" s="1"/>
      <c r="D78" s="1"/>
      <c r="E78" s="1"/>
      <c r="F78" s="1"/>
      <c r="G78" s="1"/>
      <c r="H78" s="1"/>
      <c r="I78" s="1"/>
    </row>
    <row r="79" spans="1:9" x14ac:dyDescent="0.25">
      <c r="A79" s="3" t="s">
        <v>70</v>
      </c>
      <c r="B79" s="109" t="s">
        <v>44</v>
      </c>
      <c r="C79" s="110"/>
      <c r="D79" s="111"/>
      <c r="E79" s="7" t="s">
        <v>65</v>
      </c>
      <c r="F79" s="7" t="s">
        <v>66</v>
      </c>
      <c r="G79" s="7" t="s">
        <v>67</v>
      </c>
      <c r="H79" s="57" t="s">
        <v>75</v>
      </c>
      <c r="I79" s="1"/>
    </row>
    <row r="80" spans="1:9" x14ac:dyDescent="0.25">
      <c r="A80" s="29" t="s">
        <v>103</v>
      </c>
      <c r="B80" s="112" t="s">
        <v>104</v>
      </c>
      <c r="C80" s="112"/>
      <c r="D80" s="112"/>
      <c r="E80" s="25">
        <v>4800</v>
      </c>
      <c r="F80" s="25">
        <v>4800</v>
      </c>
      <c r="G80" s="25">
        <v>0</v>
      </c>
      <c r="H80" s="65">
        <f t="shared" ref="H80:H84" si="15">F80+G80</f>
        <v>4800</v>
      </c>
      <c r="I80" s="1"/>
    </row>
    <row r="81" spans="1:9" x14ac:dyDescent="0.25">
      <c r="A81" s="29"/>
      <c r="B81" s="105"/>
      <c r="C81" s="106"/>
      <c r="D81" s="107"/>
      <c r="E81" s="25"/>
      <c r="F81" s="25"/>
      <c r="G81" s="25"/>
      <c r="H81" s="65">
        <f t="shared" si="15"/>
        <v>0</v>
      </c>
      <c r="I81" s="1"/>
    </row>
    <row r="82" spans="1:9" x14ac:dyDescent="0.25">
      <c r="A82" s="29"/>
      <c r="B82" s="105"/>
      <c r="C82" s="106"/>
      <c r="D82" s="107"/>
      <c r="E82" s="25"/>
      <c r="F82" s="25"/>
      <c r="G82" s="25"/>
      <c r="H82" s="65">
        <f t="shared" si="15"/>
        <v>0</v>
      </c>
      <c r="I82" s="1"/>
    </row>
    <row r="83" spans="1:9" ht="15.75" thickBot="1" x14ac:dyDescent="0.3">
      <c r="A83" s="30"/>
      <c r="B83" s="117"/>
      <c r="C83" s="117"/>
      <c r="D83" s="117"/>
      <c r="E83" s="28"/>
      <c r="F83" s="28"/>
      <c r="G83" s="28"/>
      <c r="H83" s="65">
        <f t="shared" si="15"/>
        <v>0</v>
      </c>
      <c r="I83" s="1"/>
    </row>
    <row r="84" spans="1:9" x14ac:dyDescent="0.25">
      <c r="A84" s="1"/>
      <c r="B84" s="8"/>
      <c r="C84" s="1"/>
      <c r="D84" s="47" t="s">
        <v>14</v>
      </c>
      <c r="E84" s="48">
        <f>SUM(E80:E83)</f>
        <v>4800</v>
      </c>
      <c r="F84" s="48">
        <f>SUM(F80:F83)</f>
        <v>4800</v>
      </c>
      <c r="G84" s="48">
        <f>SUM(G80:G83)</f>
        <v>0</v>
      </c>
      <c r="H84" s="65">
        <f t="shared" si="15"/>
        <v>4800</v>
      </c>
      <c r="I84" s="1"/>
    </row>
    <row r="85" spans="1:9" x14ac:dyDescent="0.25">
      <c r="A85" s="1"/>
      <c r="B85" s="1"/>
      <c r="C85" s="1"/>
      <c r="D85" s="1"/>
      <c r="E85" s="1"/>
      <c r="F85" s="1"/>
      <c r="G85" s="1"/>
      <c r="H85" s="1"/>
      <c r="I85" s="1"/>
    </row>
    <row r="86" spans="1:9" ht="18.75" x14ac:dyDescent="0.3">
      <c r="A86" s="108" t="s">
        <v>132</v>
      </c>
      <c r="B86" s="108"/>
      <c r="C86" s="1"/>
      <c r="D86" s="1"/>
      <c r="E86" s="1"/>
      <c r="F86" s="1"/>
      <c r="G86" s="1"/>
      <c r="H86" s="1"/>
      <c r="I86" s="1"/>
    </row>
    <row r="87" spans="1:9" x14ac:dyDescent="0.25">
      <c r="A87" s="3" t="s">
        <v>70</v>
      </c>
      <c r="B87" s="4" t="s">
        <v>106</v>
      </c>
      <c r="C87" s="109" t="s">
        <v>105</v>
      </c>
      <c r="D87" s="111"/>
      <c r="E87" s="7" t="s">
        <v>65</v>
      </c>
      <c r="F87" s="7" t="s">
        <v>66</v>
      </c>
      <c r="G87" s="7" t="s">
        <v>67</v>
      </c>
      <c r="H87" s="57" t="s">
        <v>75</v>
      </c>
      <c r="I87" s="1"/>
    </row>
    <row r="88" spans="1:9" x14ac:dyDescent="0.25">
      <c r="A88" s="31" t="s">
        <v>107</v>
      </c>
      <c r="B88" s="32">
        <v>900</v>
      </c>
      <c r="C88" s="139">
        <v>2</v>
      </c>
      <c r="D88" s="140"/>
      <c r="E88" s="72">
        <f>B88*C88</f>
        <v>1800</v>
      </c>
      <c r="F88" s="34">
        <v>0</v>
      </c>
      <c r="G88" s="34">
        <v>1800</v>
      </c>
      <c r="H88" s="65">
        <f t="shared" ref="H88:H90" si="16">F88+G88</f>
        <v>1800</v>
      </c>
      <c r="I88" s="1"/>
    </row>
    <row r="89" spans="1:9" ht="15.75" thickBot="1" x14ac:dyDescent="0.3">
      <c r="A89" s="31"/>
      <c r="B89" s="32"/>
      <c r="C89" s="141"/>
      <c r="D89" s="142"/>
      <c r="E89" s="72">
        <f>B89*C89</f>
        <v>0</v>
      </c>
      <c r="F89" s="36"/>
      <c r="G89" s="36"/>
      <c r="H89" s="65">
        <f t="shared" si="16"/>
        <v>0</v>
      </c>
      <c r="I89" s="1"/>
    </row>
    <row r="90" spans="1:9" x14ac:dyDescent="0.25">
      <c r="A90" s="1"/>
      <c r="B90" s="8"/>
      <c r="C90" s="1"/>
      <c r="D90" s="47" t="s">
        <v>14</v>
      </c>
      <c r="E90" s="48">
        <f>SUM(E88:E89)</f>
        <v>1800</v>
      </c>
      <c r="F90" s="48">
        <f t="shared" ref="F90:G90" si="17">SUM(F88:F89)</f>
        <v>0</v>
      </c>
      <c r="G90" s="48">
        <f t="shared" si="17"/>
        <v>1800</v>
      </c>
      <c r="H90" s="65">
        <f t="shared" si="16"/>
        <v>1800</v>
      </c>
      <c r="I90" s="1"/>
    </row>
    <row r="91" spans="1:9" x14ac:dyDescent="0.25">
      <c r="A91" s="1"/>
      <c r="B91" s="1"/>
      <c r="C91" s="1"/>
      <c r="D91" s="1"/>
      <c r="E91" s="1"/>
      <c r="F91" s="1"/>
      <c r="G91" s="1"/>
      <c r="H91" s="1"/>
      <c r="I91" s="1"/>
    </row>
    <row r="92" spans="1:9" ht="18.75" x14ac:dyDescent="0.3">
      <c r="A92" s="5" t="s">
        <v>27</v>
      </c>
      <c r="B92" s="8"/>
      <c r="C92" s="1"/>
      <c r="D92" s="1"/>
      <c r="E92" s="1"/>
      <c r="F92" s="1"/>
      <c r="G92" s="1"/>
      <c r="H92" s="1"/>
      <c r="I92" s="1"/>
    </row>
    <row r="93" spans="1:9" x14ac:dyDescent="0.25">
      <c r="A93" s="3" t="s">
        <v>70</v>
      </c>
      <c r="B93" s="109" t="s">
        <v>44</v>
      </c>
      <c r="C93" s="110"/>
      <c r="D93" s="111"/>
      <c r="E93" s="7" t="s">
        <v>65</v>
      </c>
      <c r="F93" s="7" t="s">
        <v>66</v>
      </c>
      <c r="G93" s="7" t="s">
        <v>67</v>
      </c>
      <c r="H93" s="57" t="s">
        <v>75</v>
      </c>
      <c r="I93" s="1"/>
    </row>
    <row r="94" spans="1:9" ht="62.25" customHeight="1" x14ac:dyDescent="0.25">
      <c r="A94" s="29" t="s">
        <v>108</v>
      </c>
      <c r="B94" s="112" t="s">
        <v>110</v>
      </c>
      <c r="C94" s="112"/>
      <c r="D94" s="112"/>
      <c r="E94" s="25">
        <v>55.75</v>
      </c>
      <c r="F94" s="25">
        <v>56</v>
      </c>
      <c r="G94" s="25">
        <v>0</v>
      </c>
      <c r="H94" s="65">
        <f t="shared" ref="H94:H102" si="18">F94+G94</f>
        <v>56</v>
      </c>
      <c r="I94" s="1"/>
    </row>
    <row r="95" spans="1:9" x14ac:dyDescent="0.25">
      <c r="A95" t="s">
        <v>109</v>
      </c>
      <c r="B95" s="112" t="s">
        <v>111</v>
      </c>
      <c r="C95" s="112"/>
      <c r="D95" s="112"/>
      <c r="E95" s="16">
        <v>669</v>
      </c>
      <c r="F95" s="16">
        <v>557</v>
      </c>
      <c r="G95" s="25">
        <v>112</v>
      </c>
      <c r="H95" s="65">
        <f t="shared" si="18"/>
        <v>669</v>
      </c>
      <c r="I95" s="1"/>
    </row>
    <row r="96" spans="1:9" x14ac:dyDescent="0.25">
      <c r="A96" s="29" t="s">
        <v>112</v>
      </c>
      <c r="B96" s="105" t="s">
        <v>113</v>
      </c>
      <c r="C96" s="106"/>
      <c r="D96" s="107"/>
      <c r="E96" s="25">
        <f>350+(25*12)</f>
        <v>650</v>
      </c>
      <c r="F96" s="25">
        <v>50</v>
      </c>
      <c r="G96" s="25">
        <v>600</v>
      </c>
      <c r="H96" s="65">
        <f t="shared" si="18"/>
        <v>650</v>
      </c>
      <c r="I96" s="1"/>
    </row>
    <row r="97" spans="1:9" x14ac:dyDescent="0.25">
      <c r="A97" s="29"/>
      <c r="B97" s="105"/>
      <c r="C97" s="106"/>
      <c r="D97" s="107"/>
      <c r="E97" s="25"/>
      <c r="F97" s="25"/>
      <c r="G97" s="25"/>
      <c r="H97" s="65">
        <f t="shared" si="18"/>
        <v>0</v>
      </c>
      <c r="I97" s="1"/>
    </row>
    <row r="98" spans="1:9" x14ac:dyDescent="0.25">
      <c r="A98" s="29"/>
      <c r="B98" s="105"/>
      <c r="C98" s="106"/>
      <c r="D98" s="107"/>
      <c r="E98" s="25"/>
      <c r="F98" s="25"/>
      <c r="G98" s="25"/>
      <c r="H98" s="65">
        <f t="shared" si="18"/>
        <v>0</v>
      </c>
      <c r="I98" s="1"/>
    </row>
    <row r="99" spans="1:9" x14ac:dyDescent="0.25">
      <c r="A99" s="29"/>
      <c r="B99" s="105"/>
      <c r="C99" s="106"/>
      <c r="D99" s="107"/>
      <c r="E99" s="25"/>
      <c r="F99" s="25"/>
      <c r="G99" s="25"/>
      <c r="H99" s="65">
        <f t="shared" si="18"/>
        <v>0</v>
      </c>
      <c r="I99" s="1"/>
    </row>
    <row r="100" spans="1:9" x14ac:dyDescent="0.25">
      <c r="A100" s="29"/>
      <c r="B100" s="105"/>
      <c r="C100" s="106"/>
      <c r="D100" s="107"/>
      <c r="E100" s="25"/>
      <c r="F100" s="25"/>
      <c r="G100" s="25"/>
      <c r="H100" s="65">
        <f t="shared" si="18"/>
        <v>0</v>
      </c>
      <c r="I100" s="1"/>
    </row>
    <row r="101" spans="1:9" x14ac:dyDescent="0.25">
      <c r="A101" s="29"/>
      <c r="B101" s="112"/>
      <c r="C101" s="112"/>
      <c r="D101" s="112"/>
      <c r="E101" s="25"/>
      <c r="F101" s="25"/>
      <c r="G101" s="25"/>
      <c r="H101" s="65">
        <f t="shared" si="18"/>
        <v>0</v>
      </c>
      <c r="I101" s="1"/>
    </row>
    <row r="102" spans="1:9" x14ac:dyDescent="0.25">
      <c r="A102" s="1"/>
      <c r="B102" s="8"/>
      <c r="C102" s="1"/>
      <c r="D102" s="47" t="s">
        <v>14</v>
      </c>
      <c r="E102" s="48">
        <f>SUM(E94:E101)</f>
        <v>1374.75</v>
      </c>
      <c r="F102" s="48">
        <f>SUM(F94:F101)</f>
        <v>663</v>
      </c>
      <c r="G102" s="48">
        <f>SUM(G94:G101)</f>
        <v>712</v>
      </c>
      <c r="H102" s="65">
        <f t="shared" si="18"/>
        <v>1375</v>
      </c>
      <c r="I102" s="1"/>
    </row>
    <row r="103" spans="1:9" x14ac:dyDescent="0.25">
      <c r="A103" s="1"/>
      <c r="B103" s="1"/>
      <c r="C103" s="1"/>
      <c r="D103" s="1"/>
      <c r="E103" s="1"/>
      <c r="F103" s="1"/>
      <c r="G103" s="1"/>
      <c r="H103" s="1"/>
      <c r="I103" s="1"/>
    </row>
    <row r="104" spans="1:9" x14ac:dyDescent="0.25">
      <c r="A104" s="1"/>
      <c r="B104" s="1"/>
      <c r="C104" s="1"/>
      <c r="D104" s="1"/>
      <c r="E104" s="1"/>
      <c r="F104" s="1"/>
      <c r="G104" s="1"/>
      <c r="H104" s="1"/>
      <c r="I104" s="1"/>
    </row>
    <row r="105" spans="1:9" x14ac:dyDescent="0.25">
      <c r="A105" s="1"/>
      <c r="B105" s="1"/>
      <c r="C105" s="1"/>
      <c r="D105" s="1"/>
      <c r="E105" s="77" t="s">
        <v>13</v>
      </c>
      <c r="F105" s="77" t="s">
        <v>66</v>
      </c>
      <c r="G105" s="77" t="s">
        <v>67</v>
      </c>
      <c r="H105" s="57" t="s">
        <v>75</v>
      </c>
      <c r="I105" s="1"/>
    </row>
    <row r="106" spans="1:9" ht="21" x14ac:dyDescent="0.35">
      <c r="A106" s="73" t="s">
        <v>0</v>
      </c>
      <c r="B106" s="74"/>
      <c r="C106" s="74"/>
      <c r="D106" s="75" t="s">
        <v>13</v>
      </c>
      <c r="E106" s="76">
        <f>E16+E26+E35+E43+E48+E58+E68+E76+E84+E90+E102</f>
        <v>103935.5416</v>
      </c>
      <c r="F106" s="76">
        <f t="shared" ref="F106:G106" si="19">F16+F26+F35+F43+F48+F58+F68+F76+F84+F90+F102</f>
        <v>78349.207705572859</v>
      </c>
      <c r="G106" s="76">
        <f t="shared" si="19"/>
        <v>25586.801643785442</v>
      </c>
      <c r="H106" s="65">
        <f t="shared" ref="H106:H107" si="20">F106+G106</f>
        <v>103936.0093493583</v>
      </c>
      <c r="I106" s="1"/>
    </row>
    <row r="107" spans="1:9" ht="21" x14ac:dyDescent="0.35">
      <c r="A107" s="6"/>
      <c r="B107" s="1"/>
      <c r="C107" s="1"/>
      <c r="D107" s="50" t="s">
        <v>15</v>
      </c>
      <c r="E107" s="51">
        <f>E106/E106</f>
        <v>1</v>
      </c>
      <c r="F107" s="51">
        <f>F106/E106</f>
        <v>0.75382498132451026</v>
      </c>
      <c r="G107" s="51">
        <f>G106/E106</f>
        <v>0.24617951905477387</v>
      </c>
      <c r="H107" s="65">
        <f t="shared" si="20"/>
        <v>1.0000045003792841</v>
      </c>
      <c r="I107" s="1"/>
    </row>
    <row r="108" spans="1:9" x14ac:dyDescent="0.25">
      <c r="A108" s="1"/>
      <c r="B108" s="1"/>
      <c r="C108" s="1"/>
      <c r="D108" s="1"/>
      <c r="E108" s="1"/>
      <c r="F108" s="1"/>
      <c r="G108" s="1"/>
      <c r="H108" s="1"/>
      <c r="I108" s="1"/>
    </row>
    <row r="109" spans="1:9" ht="18.75" x14ac:dyDescent="0.3">
      <c r="A109" s="103" t="s">
        <v>28</v>
      </c>
      <c r="B109" s="103"/>
      <c r="C109" s="103"/>
      <c r="D109" s="103"/>
      <c r="E109" s="103"/>
      <c r="F109" s="103"/>
      <c r="G109" s="103"/>
      <c r="H109" s="103"/>
      <c r="I109" s="103"/>
    </row>
    <row r="110" spans="1:9" x14ac:dyDescent="0.25">
      <c r="A110" s="1"/>
      <c r="B110" s="1"/>
      <c r="C110" s="1"/>
      <c r="D110" s="1"/>
      <c r="E110" s="1"/>
      <c r="F110" s="1"/>
      <c r="G110" s="1"/>
      <c r="H110" s="1"/>
      <c r="I110" s="1"/>
    </row>
  </sheetData>
  <sheetProtection insertRows="0"/>
  <mergeCells count="58">
    <mergeCell ref="B95:D95"/>
    <mergeCell ref="B57:D57"/>
    <mergeCell ref="B61:D61"/>
    <mergeCell ref="B62:D62"/>
    <mergeCell ref="B63:D63"/>
    <mergeCell ref="B64:D64"/>
    <mergeCell ref="C87:D87"/>
    <mergeCell ref="C88:D88"/>
    <mergeCell ref="C89:D89"/>
    <mergeCell ref="B75:D75"/>
    <mergeCell ref="B74:D74"/>
    <mergeCell ref="B83:D83"/>
    <mergeCell ref="B81:D81"/>
    <mergeCell ref="B82:D82"/>
    <mergeCell ref="B53:D53"/>
    <mergeCell ref="B54:D54"/>
    <mergeCell ref="B55:D55"/>
    <mergeCell ref="B38:D38"/>
    <mergeCell ref="B30:D30"/>
    <mergeCell ref="B31:D31"/>
    <mergeCell ref="B32:D32"/>
    <mergeCell ref="B33:D33"/>
    <mergeCell ref="B34:D34"/>
    <mergeCell ref="C21:D21"/>
    <mergeCell ref="C22:D22"/>
    <mergeCell ref="C23:D23"/>
    <mergeCell ref="C24:D24"/>
    <mergeCell ref="B52:D52"/>
    <mergeCell ref="B51:D51"/>
    <mergeCell ref="B39:D39"/>
    <mergeCell ref="B40:D40"/>
    <mergeCell ref="B41:D41"/>
    <mergeCell ref="B42:D42"/>
    <mergeCell ref="B46:D46"/>
    <mergeCell ref="A60:B60"/>
    <mergeCell ref="B71:D71"/>
    <mergeCell ref="B72:D72"/>
    <mergeCell ref="B73:D73"/>
    <mergeCell ref="B56:D56"/>
    <mergeCell ref="B65:D65"/>
    <mergeCell ref="B66:D66"/>
    <mergeCell ref="B67:D67"/>
    <mergeCell ref="C25:D25"/>
    <mergeCell ref="C20:D20"/>
    <mergeCell ref="A109:I109"/>
    <mergeCell ref="A3:I3"/>
    <mergeCell ref="B97:D97"/>
    <mergeCell ref="B98:D98"/>
    <mergeCell ref="B99:D99"/>
    <mergeCell ref="A86:B86"/>
    <mergeCell ref="B93:D93"/>
    <mergeCell ref="B94:D94"/>
    <mergeCell ref="B96:D96"/>
    <mergeCell ref="B100:D100"/>
    <mergeCell ref="B101:D101"/>
    <mergeCell ref="B79:D79"/>
    <mergeCell ref="B80:D80"/>
    <mergeCell ref="B47:D47"/>
  </mergeCells>
  <phoneticPr fontId="32" type="noConversion"/>
  <pageMargins left="0.7" right="0.7" top="0.75" bottom="0.75" header="0.3" footer="0.3"/>
  <pageSetup orientation="landscape" r:id="rId1"/>
  <ignoredErrors>
    <ignoredError sqref="E31:E32 E39:E4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F396-8C61-4270-BEAB-8FCE4286BA71}">
  <dimension ref="A1:N42"/>
  <sheetViews>
    <sheetView topLeftCell="A10" zoomScale="120" zoomScaleNormal="120" workbookViewId="0">
      <selection activeCell="L31" sqref="L31"/>
    </sheetView>
  </sheetViews>
  <sheetFormatPr defaultRowHeight="15" x14ac:dyDescent="0.25"/>
  <cols>
    <col min="1" max="1" width="36.7109375" customWidth="1"/>
    <col min="2" max="2" width="13" customWidth="1"/>
    <col min="3" max="3" width="16.140625" customWidth="1"/>
    <col min="4" max="4" width="17.140625" customWidth="1"/>
    <col min="5" max="5" width="14.28515625" customWidth="1"/>
    <col min="6" max="6" width="16.28515625" bestFit="1" customWidth="1"/>
    <col min="7" max="7" width="14.28515625" customWidth="1"/>
    <col min="8" max="8" width="18.5703125" customWidth="1"/>
    <col min="10" max="10" width="30" bestFit="1" customWidth="1"/>
    <col min="11" max="11" width="18" customWidth="1"/>
    <col min="12" max="12" width="18.28515625" customWidth="1"/>
  </cols>
  <sheetData>
    <row r="1" spans="1:14" ht="31.5" x14ac:dyDescent="0.5">
      <c r="A1" s="9" t="s">
        <v>29</v>
      </c>
      <c r="B1" s="2"/>
      <c r="C1" s="2"/>
      <c r="D1" s="2"/>
      <c r="E1" s="2"/>
      <c r="F1" s="2"/>
      <c r="G1" s="2"/>
      <c r="H1" s="2"/>
      <c r="I1" s="2"/>
    </row>
    <row r="2" spans="1:14" ht="15.75" thickBot="1" x14ac:dyDescent="0.3">
      <c r="A2" s="10"/>
      <c r="B2" s="10"/>
      <c r="C2" s="10"/>
      <c r="D2" s="10"/>
      <c r="E2" s="10"/>
      <c r="F2" s="10"/>
      <c r="G2" s="10"/>
      <c r="H2" s="10"/>
      <c r="I2" s="10"/>
    </row>
    <row r="3" spans="1:14" ht="61.5" customHeight="1" thickBot="1" x14ac:dyDescent="0.3">
      <c r="A3" s="104" t="s">
        <v>30</v>
      </c>
      <c r="B3" s="104"/>
      <c r="C3" s="104"/>
      <c r="D3" s="104"/>
      <c r="E3" s="104"/>
      <c r="F3" s="104"/>
      <c r="G3" s="104"/>
      <c r="H3" s="104"/>
      <c r="I3" s="104"/>
    </row>
    <row r="4" spans="1:14" x14ac:dyDescent="0.25">
      <c r="A4" s="1"/>
      <c r="B4" s="1"/>
      <c r="C4" s="1"/>
      <c r="D4" s="1"/>
      <c r="E4" s="1"/>
      <c r="F4" s="1"/>
      <c r="G4" s="1"/>
      <c r="H4" s="1"/>
      <c r="I4" s="1"/>
    </row>
    <row r="5" spans="1:14" ht="21" x14ac:dyDescent="0.35">
      <c r="A5" s="73" t="s">
        <v>1</v>
      </c>
      <c r="B5" s="74"/>
      <c r="C5" s="1"/>
      <c r="D5" s="1"/>
      <c r="E5" s="1"/>
      <c r="F5" s="1"/>
      <c r="G5" s="1"/>
      <c r="H5" s="1"/>
      <c r="I5" s="1"/>
    </row>
    <row r="6" spans="1:14" x14ac:dyDescent="0.25">
      <c r="A6" s="164"/>
      <c r="B6" s="1"/>
      <c r="C6" s="1"/>
      <c r="D6" s="1"/>
      <c r="E6" s="1"/>
      <c r="F6" s="171" t="s">
        <v>141</v>
      </c>
      <c r="G6" s="171"/>
      <c r="H6" s="1"/>
      <c r="I6" s="1"/>
    </row>
    <row r="7" spans="1:14" ht="29.25" customHeight="1" x14ac:dyDescent="0.25">
      <c r="A7" s="15" t="s">
        <v>43</v>
      </c>
      <c r="B7" s="15" t="s">
        <v>140</v>
      </c>
      <c r="C7" s="80" t="s">
        <v>116</v>
      </c>
      <c r="D7" s="80" t="s">
        <v>115</v>
      </c>
      <c r="E7" s="1"/>
      <c r="F7" s="80" t="s">
        <v>142</v>
      </c>
      <c r="G7" s="15" t="s">
        <v>143</v>
      </c>
      <c r="H7" s="1"/>
      <c r="I7" s="1"/>
    </row>
    <row r="8" spans="1:14" x14ac:dyDescent="0.25">
      <c r="A8" s="165" t="s">
        <v>45</v>
      </c>
      <c r="B8" s="166">
        <v>1</v>
      </c>
      <c r="C8" s="167">
        <v>17600</v>
      </c>
      <c r="D8" s="167" t="s">
        <v>117</v>
      </c>
      <c r="E8" s="1"/>
      <c r="F8" s="172">
        <f>B18</f>
        <v>0</v>
      </c>
      <c r="G8" s="50">
        <f>B8*F8</f>
        <v>0</v>
      </c>
      <c r="H8" s="1"/>
      <c r="I8" s="1"/>
    </row>
    <row r="9" spans="1:14" x14ac:dyDescent="0.25">
      <c r="A9" s="165" t="s">
        <v>46</v>
      </c>
      <c r="B9" s="166">
        <v>0.7</v>
      </c>
      <c r="C9" s="168" t="s">
        <v>118</v>
      </c>
      <c r="D9" s="169">
        <v>24640</v>
      </c>
      <c r="E9" s="1"/>
      <c r="F9" s="172">
        <f t="shared" ref="F9:F14" si="0">B19</f>
        <v>12</v>
      </c>
      <c r="G9" s="50">
        <f t="shared" ref="G9:G14" si="1">B9*F9</f>
        <v>8.3999999999999986</v>
      </c>
      <c r="H9" s="1"/>
      <c r="I9" s="1"/>
    </row>
    <row r="10" spans="1:14" x14ac:dyDescent="0.25">
      <c r="A10" s="165" t="s">
        <v>47</v>
      </c>
      <c r="B10" s="166">
        <v>0.5</v>
      </c>
      <c r="C10" s="168" t="s">
        <v>118</v>
      </c>
      <c r="D10" s="169">
        <v>17600</v>
      </c>
      <c r="E10" s="1"/>
      <c r="F10" s="172">
        <f t="shared" si="0"/>
        <v>0</v>
      </c>
      <c r="G10" s="50">
        <f t="shared" si="1"/>
        <v>0</v>
      </c>
      <c r="H10" s="1"/>
      <c r="I10" s="1"/>
    </row>
    <row r="11" spans="1:14" x14ac:dyDescent="0.25">
      <c r="A11" s="165" t="s">
        <v>48</v>
      </c>
      <c r="B11" s="166">
        <v>0.38095240000000002</v>
      </c>
      <c r="C11" s="168" t="s">
        <v>118</v>
      </c>
      <c r="D11" s="169">
        <v>13376</v>
      </c>
      <c r="E11" s="1"/>
      <c r="F11" s="172">
        <f t="shared" si="0"/>
        <v>0</v>
      </c>
      <c r="G11" s="50">
        <f t="shared" si="1"/>
        <v>0</v>
      </c>
      <c r="H11" s="1"/>
      <c r="I11" s="1"/>
    </row>
    <row r="12" spans="1:14" x14ac:dyDescent="0.25">
      <c r="A12" s="165" t="s">
        <v>49</v>
      </c>
      <c r="B12" s="165">
        <v>0.26455026999999998</v>
      </c>
      <c r="C12" s="168" t="s">
        <v>118</v>
      </c>
      <c r="D12" s="169">
        <v>9152</v>
      </c>
      <c r="E12" s="1"/>
      <c r="F12" s="172">
        <f t="shared" si="0"/>
        <v>0</v>
      </c>
      <c r="G12" s="50">
        <f t="shared" si="1"/>
        <v>0</v>
      </c>
      <c r="H12" s="1"/>
      <c r="I12" s="1"/>
    </row>
    <row r="13" spans="1:14" x14ac:dyDescent="0.25">
      <c r="A13" s="165" t="s">
        <v>50</v>
      </c>
      <c r="B13" s="165">
        <v>0.21164021999999999</v>
      </c>
      <c r="C13" s="168" t="s">
        <v>118</v>
      </c>
      <c r="D13" s="169">
        <v>7392</v>
      </c>
      <c r="E13" s="1"/>
      <c r="F13" s="172">
        <f t="shared" si="0"/>
        <v>0</v>
      </c>
      <c r="G13" s="50">
        <f t="shared" si="1"/>
        <v>0</v>
      </c>
      <c r="H13" s="1"/>
      <c r="I13" s="1"/>
    </row>
    <row r="14" spans="1:14" x14ac:dyDescent="0.25">
      <c r="A14" s="165" t="s">
        <v>51</v>
      </c>
      <c r="B14" s="165">
        <v>7.0546739999999997E-2</v>
      </c>
      <c r="C14" s="168" t="s">
        <v>118</v>
      </c>
      <c r="D14" s="169">
        <v>2112</v>
      </c>
      <c r="E14" s="1"/>
      <c r="F14" s="172">
        <f t="shared" si="0"/>
        <v>0</v>
      </c>
      <c r="G14" s="50">
        <f t="shared" si="1"/>
        <v>0</v>
      </c>
      <c r="H14" s="1"/>
      <c r="I14" s="1"/>
    </row>
    <row r="15" spans="1:14" ht="21" x14ac:dyDescent="0.35">
      <c r="A15" s="6"/>
      <c r="B15" s="1"/>
      <c r="C15" s="1"/>
      <c r="D15" s="1"/>
      <c r="E15" s="1"/>
      <c r="F15" s="170" t="s">
        <v>144</v>
      </c>
      <c r="G15" s="74">
        <f>SUM(G8:G14)</f>
        <v>8.3999999999999986</v>
      </c>
      <c r="H15" s="1"/>
      <c r="I15" s="1"/>
    </row>
    <row r="16" spans="1:14" ht="18.75" x14ac:dyDescent="0.3">
      <c r="A16" s="5" t="s">
        <v>31</v>
      </c>
      <c r="B16" s="1"/>
      <c r="C16" s="1"/>
      <c r="D16" s="1"/>
      <c r="E16" s="1"/>
      <c r="F16" s="1"/>
      <c r="G16" s="1"/>
      <c r="H16" s="1"/>
      <c r="I16" s="1"/>
      <c r="J16" s="158"/>
      <c r="K16" s="158"/>
      <c r="L16" s="158"/>
      <c r="M16" s="158"/>
      <c r="N16" s="158"/>
    </row>
    <row r="17" spans="1:14" ht="51" customHeight="1" x14ac:dyDescent="0.25">
      <c r="A17" s="11" t="s">
        <v>33</v>
      </c>
      <c r="B17" s="78" t="s">
        <v>114</v>
      </c>
      <c r="C17" s="78" t="s">
        <v>31</v>
      </c>
      <c r="D17" s="14" t="s">
        <v>34</v>
      </c>
      <c r="E17" s="7" t="s">
        <v>65</v>
      </c>
      <c r="F17" s="7" t="s">
        <v>66</v>
      </c>
      <c r="G17" s="7" t="s">
        <v>67</v>
      </c>
      <c r="H17" s="57" t="s">
        <v>75</v>
      </c>
      <c r="I17" s="1"/>
      <c r="J17" s="159"/>
      <c r="K17" s="160"/>
      <c r="L17" s="160"/>
      <c r="M17" s="159"/>
      <c r="N17" s="158"/>
    </row>
    <row r="18" spans="1:14" x14ac:dyDescent="0.25">
      <c r="A18" s="12" t="s">
        <v>2</v>
      </c>
      <c r="B18" s="40">
        <v>0</v>
      </c>
      <c r="C18" s="79">
        <v>0</v>
      </c>
      <c r="D18" s="40">
        <v>0</v>
      </c>
      <c r="E18" s="56">
        <f>B18*C18</f>
        <v>0</v>
      </c>
      <c r="F18" s="46">
        <v>0</v>
      </c>
      <c r="G18" s="52">
        <v>0</v>
      </c>
      <c r="H18" s="71">
        <f>F18+G18</f>
        <v>0</v>
      </c>
      <c r="I18" s="1"/>
      <c r="J18" s="158"/>
      <c r="K18" s="161"/>
      <c r="L18" s="161"/>
      <c r="M18" s="158"/>
      <c r="N18" s="158"/>
    </row>
    <row r="19" spans="1:14" x14ac:dyDescent="0.25">
      <c r="A19" s="12" t="s">
        <v>3</v>
      </c>
      <c r="B19" s="40">
        <v>12</v>
      </c>
      <c r="C19" s="46">
        <v>18000</v>
      </c>
      <c r="D19" s="40">
        <v>0</v>
      </c>
      <c r="E19" s="56">
        <f t="shared" ref="E19:E24" si="2">B19*C19</f>
        <v>216000</v>
      </c>
      <c r="F19" s="46">
        <v>111500</v>
      </c>
      <c r="G19" s="52">
        <v>104500</v>
      </c>
      <c r="H19" s="71">
        <f t="shared" ref="H19:H26" si="3">F19+G19</f>
        <v>216000</v>
      </c>
      <c r="I19" s="1"/>
      <c r="J19" s="158"/>
      <c r="K19" s="162"/>
      <c r="L19" s="163"/>
      <c r="M19" s="158"/>
      <c r="N19" s="158"/>
    </row>
    <row r="20" spans="1:14" x14ac:dyDescent="0.25">
      <c r="A20" s="12" t="s">
        <v>4</v>
      </c>
      <c r="B20" s="40">
        <v>0</v>
      </c>
      <c r="C20" s="46">
        <v>0</v>
      </c>
      <c r="D20" s="40">
        <v>0</v>
      </c>
      <c r="E20" s="56">
        <f t="shared" si="2"/>
        <v>0</v>
      </c>
      <c r="F20" s="46">
        <v>0</v>
      </c>
      <c r="G20" s="52">
        <v>0</v>
      </c>
      <c r="H20" s="71">
        <f t="shared" si="3"/>
        <v>0</v>
      </c>
      <c r="I20" s="1"/>
      <c r="J20" s="158"/>
      <c r="K20" s="162"/>
      <c r="L20" s="163"/>
      <c r="M20" s="158"/>
      <c r="N20" s="158"/>
    </row>
    <row r="21" spans="1:14" x14ac:dyDescent="0.25">
      <c r="A21" s="12" t="s">
        <v>5</v>
      </c>
      <c r="B21" s="40">
        <v>0</v>
      </c>
      <c r="C21" s="46">
        <v>0</v>
      </c>
      <c r="D21" s="40">
        <v>0</v>
      </c>
      <c r="E21" s="56">
        <f t="shared" si="2"/>
        <v>0</v>
      </c>
      <c r="F21" s="46">
        <v>0</v>
      </c>
      <c r="G21" s="52">
        <v>0</v>
      </c>
      <c r="H21" s="71">
        <f t="shared" si="3"/>
        <v>0</v>
      </c>
      <c r="I21" s="1"/>
      <c r="J21" s="158"/>
      <c r="K21" s="162"/>
      <c r="L21" s="163"/>
      <c r="M21" s="158"/>
      <c r="N21" s="158"/>
    </row>
    <row r="22" spans="1:14" x14ac:dyDescent="0.25">
      <c r="A22" s="12" t="s">
        <v>6</v>
      </c>
      <c r="B22" s="40">
        <v>0</v>
      </c>
      <c r="C22" s="46">
        <v>0</v>
      </c>
      <c r="D22" s="40">
        <v>0</v>
      </c>
      <c r="E22" s="56">
        <f t="shared" si="2"/>
        <v>0</v>
      </c>
      <c r="F22" s="46">
        <v>0</v>
      </c>
      <c r="G22" s="52">
        <v>0</v>
      </c>
      <c r="H22" s="71">
        <f t="shared" si="3"/>
        <v>0</v>
      </c>
      <c r="I22" s="1"/>
      <c r="J22" s="158"/>
      <c r="K22" s="162"/>
      <c r="L22" s="163"/>
      <c r="M22" s="158"/>
      <c r="N22" s="158"/>
    </row>
    <row r="23" spans="1:14" x14ac:dyDescent="0.25">
      <c r="A23" s="12" t="s">
        <v>7</v>
      </c>
      <c r="B23" s="40">
        <v>0</v>
      </c>
      <c r="C23" s="46">
        <v>0</v>
      </c>
      <c r="D23" s="40">
        <v>0</v>
      </c>
      <c r="E23" s="56">
        <f t="shared" si="2"/>
        <v>0</v>
      </c>
      <c r="F23" s="46">
        <v>0</v>
      </c>
      <c r="G23" s="52">
        <v>0</v>
      </c>
      <c r="H23" s="71">
        <f t="shared" si="3"/>
        <v>0</v>
      </c>
      <c r="I23" s="1"/>
      <c r="J23" s="158"/>
      <c r="K23" s="162"/>
      <c r="L23" s="163"/>
      <c r="M23" s="158"/>
      <c r="N23" s="158"/>
    </row>
    <row r="24" spans="1:14" x14ac:dyDescent="0.25">
      <c r="A24" s="13" t="s">
        <v>32</v>
      </c>
      <c r="B24" s="40">
        <v>0</v>
      </c>
      <c r="C24" s="46">
        <v>0</v>
      </c>
      <c r="D24" s="40">
        <v>0</v>
      </c>
      <c r="E24" s="56">
        <f t="shared" si="2"/>
        <v>0</v>
      </c>
      <c r="F24" s="46">
        <v>0</v>
      </c>
      <c r="G24" s="52">
        <v>0</v>
      </c>
      <c r="H24" s="71">
        <f t="shared" si="3"/>
        <v>0</v>
      </c>
      <c r="I24" s="1"/>
      <c r="J24" s="158"/>
      <c r="K24" s="162"/>
      <c r="L24" s="163"/>
      <c r="M24" s="158"/>
      <c r="N24" s="158"/>
    </row>
    <row r="25" spans="1:14" x14ac:dyDescent="0.25">
      <c r="A25" s="1"/>
      <c r="B25" s="8"/>
      <c r="C25" s="1"/>
      <c r="D25" s="47" t="s">
        <v>14</v>
      </c>
      <c r="E25" s="49">
        <f>SUM(E18:E24)</f>
        <v>216000</v>
      </c>
      <c r="F25" s="49">
        <f>SUM(F18:F24)</f>
        <v>111500</v>
      </c>
      <c r="G25" s="49">
        <f>SUM(G18:G24)</f>
        <v>104500</v>
      </c>
      <c r="H25" s="71">
        <f t="shared" si="3"/>
        <v>216000</v>
      </c>
      <c r="I25" s="1"/>
      <c r="J25" s="158"/>
      <c r="K25" s="158"/>
      <c r="L25" s="158"/>
      <c r="M25" s="158"/>
      <c r="N25" s="158"/>
    </row>
    <row r="26" spans="1:14" x14ac:dyDescent="0.25">
      <c r="A26" s="1"/>
      <c r="B26" s="8"/>
      <c r="C26" s="1"/>
      <c r="D26" s="50" t="s">
        <v>15</v>
      </c>
      <c r="E26" s="51">
        <f>E25/E25</f>
        <v>1</v>
      </c>
      <c r="F26" s="51">
        <f>F25/E25</f>
        <v>0.51620370370370372</v>
      </c>
      <c r="G26" s="51">
        <f>G25/E25</f>
        <v>0.48379629629629628</v>
      </c>
      <c r="H26" s="82">
        <f t="shared" si="3"/>
        <v>1</v>
      </c>
      <c r="I26" s="1"/>
      <c r="J26" s="158"/>
      <c r="K26" s="158"/>
      <c r="L26" s="158"/>
      <c r="M26" s="158"/>
      <c r="N26" s="158"/>
    </row>
    <row r="27" spans="1:14" x14ac:dyDescent="0.25">
      <c r="A27" s="1"/>
      <c r="B27" s="8"/>
      <c r="C27" s="1"/>
      <c r="D27" s="1"/>
      <c r="E27" s="1"/>
      <c r="F27" s="1"/>
      <c r="G27" s="1"/>
      <c r="H27" s="1"/>
      <c r="I27" s="1"/>
    </row>
    <row r="28" spans="1:14" ht="18.75" x14ac:dyDescent="0.3">
      <c r="A28" s="5" t="s">
        <v>35</v>
      </c>
      <c r="B28" s="8"/>
      <c r="C28" s="1"/>
      <c r="D28" s="1"/>
      <c r="E28" s="1"/>
      <c r="F28" s="1"/>
      <c r="G28" s="1"/>
      <c r="H28" s="1"/>
      <c r="I28" s="1"/>
    </row>
    <row r="29" spans="1:14" ht="30" x14ac:dyDescent="0.25">
      <c r="A29" s="3" t="s">
        <v>17</v>
      </c>
      <c r="B29" s="109" t="s">
        <v>44</v>
      </c>
      <c r="C29" s="110"/>
      <c r="D29" s="111"/>
      <c r="E29" s="7" t="s">
        <v>65</v>
      </c>
      <c r="F29" s="7" t="s">
        <v>66</v>
      </c>
      <c r="G29" s="7" t="s">
        <v>67</v>
      </c>
      <c r="H29" s="57" t="s">
        <v>75</v>
      </c>
      <c r="I29" s="1"/>
    </row>
    <row r="30" spans="1:14" x14ac:dyDescent="0.25">
      <c r="A30" s="50" t="s">
        <v>16</v>
      </c>
      <c r="B30" s="81">
        <f>G25</f>
        <v>104500</v>
      </c>
      <c r="C30" s="54">
        <v>7.6499999999999999E-2</v>
      </c>
      <c r="D30" s="50"/>
      <c r="E30" s="56">
        <f>C30*E25</f>
        <v>16524</v>
      </c>
      <c r="F30" s="56">
        <f>E30*$F$26</f>
        <v>8529.75</v>
      </c>
      <c r="G30" s="56">
        <f>E30*$G$26</f>
        <v>7994.25</v>
      </c>
      <c r="H30" s="71">
        <f>F30+G30</f>
        <v>16524</v>
      </c>
      <c r="I30" s="1"/>
    </row>
    <row r="31" spans="1:14" ht="28.9" customHeight="1" x14ac:dyDescent="0.25">
      <c r="A31" s="23" t="s">
        <v>36</v>
      </c>
      <c r="B31" s="105" t="s">
        <v>119</v>
      </c>
      <c r="C31" s="106"/>
      <c r="D31" s="107"/>
      <c r="E31" s="52">
        <f>4*350*10</f>
        <v>14000</v>
      </c>
      <c r="F31" s="56">
        <f t="shared" ref="F31:F32" si="4">E31*$F$26</f>
        <v>7226.8518518518522</v>
      </c>
      <c r="G31" s="56">
        <f t="shared" ref="G31:G32" si="5">E31*$G$26</f>
        <v>6773.1481481481478</v>
      </c>
      <c r="H31" s="71">
        <f t="shared" ref="H31:H35" si="6">F31+G31</f>
        <v>14000</v>
      </c>
      <c r="I31" s="1"/>
    </row>
    <row r="32" spans="1:14" ht="30.6" customHeight="1" x14ac:dyDescent="0.25">
      <c r="A32" s="23" t="s">
        <v>37</v>
      </c>
      <c r="B32" s="143" t="s">
        <v>120</v>
      </c>
      <c r="C32" s="144"/>
      <c r="D32" s="145"/>
      <c r="E32" s="52">
        <f>E25*1.4%</f>
        <v>3023.9999999999995</v>
      </c>
      <c r="F32" s="56">
        <f t="shared" si="4"/>
        <v>1560.9999999999998</v>
      </c>
      <c r="G32" s="56">
        <f t="shared" si="5"/>
        <v>1462.9999999999998</v>
      </c>
      <c r="H32" s="71">
        <f t="shared" si="6"/>
        <v>3023.9999999999995</v>
      </c>
      <c r="I32" s="1"/>
    </row>
    <row r="33" spans="1:9" ht="15.75" thickBot="1" x14ac:dyDescent="0.3">
      <c r="A33" s="146" t="s">
        <v>57</v>
      </c>
      <c r="B33" s="147"/>
      <c r="C33" s="147"/>
      <c r="D33" s="147"/>
      <c r="E33" s="147"/>
      <c r="F33" s="147"/>
      <c r="G33" s="148"/>
      <c r="H33" s="71">
        <f t="shared" si="6"/>
        <v>0</v>
      </c>
      <c r="I33" s="1"/>
    </row>
    <row r="34" spans="1:9" x14ac:dyDescent="0.25">
      <c r="A34" s="1"/>
      <c r="B34" s="8"/>
      <c r="C34" s="1"/>
      <c r="D34" s="47" t="s">
        <v>14</v>
      </c>
      <c r="E34" s="48">
        <f>SUM(E30:E32)</f>
        <v>33548</v>
      </c>
      <c r="F34" s="48">
        <f t="shared" ref="F34:G34" si="7">SUM(F30:F32)</f>
        <v>17317.60185185185</v>
      </c>
      <c r="G34" s="48">
        <f t="shared" si="7"/>
        <v>16230.398148148148</v>
      </c>
      <c r="H34" s="71">
        <f t="shared" si="6"/>
        <v>33548</v>
      </c>
      <c r="I34" s="1"/>
    </row>
    <row r="35" spans="1:9" x14ac:dyDescent="0.25">
      <c r="A35" s="1"/>
      <c r="B35" s="8"/>
      <c r="C35" s="1"/>
      <c r="D35" s="50" t="s">
        <v>15</v>
      </c>
      <c r="E35" s="51">
        <f>E34/E34</f>
        <v>1</v>
      </c>
      <c r="F35" s="51">
        <f>F34/E34</f>
        <v>0.51620370370370361</v>
      </c>
      <c r="G35" s="51">
        <f>G34/E34</f>
        <v>0.48379629629629628</v>
      </c>
      <c r="H35" s="82">
        <f t="shared" si="6"/>
        <v>0.99999999999999989</v>
      </c>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ht="30" x14ac:dyDescent="0.25">
      <c r="A38" s="1"/>
      <c r="B38" s="1"/>
      <c r="C38" s="1"/>
      <c r="D38" s="1"/>
      <c r="E38" s="7" t="s">
        <v>65</v>
      </c>
      <c r="F38" s="7" t="s">
        <v>66</v>
      </c>
      <c r="G38" s="7" t="s">
        <v>67</v>
      </c>
      <c r="H38" s="57" t="s">
        <v>75</v>
      </c>
      <c r="I38" s="1"/>
    </row>
    <row r="39" spans="1:9" ht="21" x14ac:dyDescent="0.35">
      <c r="A39" s="73" t="s">
        <v>1</v>
      </c>
      <c r="B39" s="74"/>
      <c r="C39" s="74"/>
      <c r="D39" s="75" t="s">
        <v>13</v>
      </c>
      <c r="E39" s="76">
        <f>E25+E34</f>
        <v>249548</v>
      </c>
      <c r="F39" s="76">
        <f>F25+F34</f>
        <v>128817.60185185185</v>
      </c>
      <c r="G39" s="76">
        <f>G25+G34</f>
        <v>120730.39814814815</v>
      </c>
      <c r="H39" s="71">
        <f>F39+G39</f>
        <v>249548</v>
      </c>
      <c r="I39" s="1"/>
    </row>
    <row r="40" spans="1:9" x14ac:dyDescent="0.25">
      <c r="A40" s="1"/>
      <c r="B40" s="1"/>
      <c r="C40" s="1"/>
      <c r="D40" s="1"/>
      <c r="E40" s="1"/>
      <c r="F40" s="1"/>
      <c r="G40" s="1"/>
      <c r="H40" s="1"/>
      <c r="I40" s="1"/>
    </row>
    <row r="41" spans="1:9" ht="18.75" x14ac:dyDescent="0.3">
      <c r="A41" s="103" t="s">
        <v>38</v>
      </c>
      <c r="B41" s="103"/>
      <c r="C41" s="103"/>
      <c r="D41" s="103"/>
      <c r="E41" s="103"/>
      <c r="F41" s="103"/>
      <c r="G41" s="103"/>
      <c r="H41" s="103"/>
      <c r="I41" s="103"/>
    </row>
    <row r="42" spans="1:9" x14ac:dyDescent="0.25">
      <c r="A42" s="1"/>
      <c r="B42" s="1"/>
      <c r="C42" s="1"/>
      <c r="D42" s="1"/>
      <c r="E42" s="1"/>
      <c r="F42" s="1"/>
      <c r="G42" s="1"/>
      <c r="H42" s="1"/>
      <c r="I42" s="1"/>
    </row>
  </sheetData>
  <sheetProtection insertRows="0"/>
  <mergeCells count="7">
    <mergeCell ref="A41:I41"/>
    <mergeCell ref="A3:I3"/>
    <mergeCell ref="B31:D31"/>
    <mergeCell ref="B32:D32"/>
    <mergeCell ref="A33:G33"/>
    <mergeCell ref="B29:D29"/>
    <mergeCell ref="F6:G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159B-A2F4-4EF7-900F-F8B58A58354F}">
  <dimension ref="A1:M35"/>
  <sheetViews>
    <sheetView workbookViewId="0">
      <selection activeCell="A24" sqref="A24:B24"/>
    </sheetView>
  </sheetViews>
  <sheetFormatPr defaultRowHeight="15" x14ac:dyDescent="0.25"/>
  <cols>
    <col min="1" max="1" width="36.7109375" customWidth="1"/>
    <col min="5" max="5" width="13.85546875" bestFit="1" customWidth="1"/>
    <col min="6" max="6" width="18.28515625" customWidth="1"/>
    <col min="7" max="7" width="16.140625" customWidth="1"/>
    <col min="11" max="11" width="10.140625" bestFit="1" customWidth="1"/>
    <col min="12" max="12" width="11.140625" bestFit="1" customWidth="1"/>
  </cols>
  <sheetData>
    <row r="1" spans="1:13" ht="31.5" x14ac:dyDescent="0.5">
      <c r="A1" s="9" t="s">
        <v>29</v>
      </c>
      <c r="B1" s="2"/>
      <c r="C1" s="2"/>
      <c r="D1" s="2"/>
      <c r="E1" s="2"/>
      <c r="F1" s="2"/>
      <c r="G1" s="2"/>
      <c r="H1" s="2"/>
    </row>
    <row r="2" spans="1:13" ht="15.75" thickBot="1" x14ac:dyDescent="0.3">
      <c r="A2" s="10"/>
      <c r="B2" s="10"/>
      <c r="C2" s="10"/>
      <c r="D2" s="10"/>
      <c r="E2" s="10"/>
      <c r="F2" s="10"/>
      <c r="G2" s="10"/>
      <c r="H2" s="10"/>
    </row>
    <row r="3" spans="1:13" ht="61.5" customHeight="1" thickBot="1" x14ac:dyDescent="0.3">
      <c r="A3" s="104" t="s">
        <v>30</v>
      </c>
      <c r="B3" s="104"/>
      <c r="C3" s="104"/>
      <c r="D3" s="104"/>
      <c r="E3" s="104"/>
      <c r="F3" s="104"/>
      <c r="G3" s="104"/>
      <c r="H3" s="104"/>
    </row>
    <row r="4" spans="1:13" x14ac:dyDescent="0.25">
      <c r="A4" s="1"/>
      <c r="B4" s="1"/>
      <c r="C4" s="1"/>
      <c r="D4" s="1"/>
      <c r="E4" s="1"/>
      <c r="F4" s="1"/>
      <c r="G4" s="1"/>
      <c r="H4" s="1"/>
    </row>
    <row r="5" spans="1:13" ht="21" x14ac:dyDescent="0.35">
      <c r="A5" s="73" t="s">
        <v>39</v>
      </c>
      <c r="B5" s="74"/>
      <c r="C5" s="74"/>
      <c r="D5" s="1"/>
      <c r="E5" s="1"/>
      <c r="F5" s="1"/>
      <c r="G5" s="1"/>
      <c r="H5" s="1"/>
    </row>
    <row r="6" spans="1:13" x14ac:dyDescent="0.25">
      <c r="A6" s="1"/>
      <c r="B6" s="1"/>
      <c r="C6" s="1"/>
      <c r="D6" s="1"/>
      <c r="E6" s="1"/>
      <c r="F6" s="1"/>
      <c r="G6" s="1"/>
      <c r="H6" s="1"/>
    </row>
    <row r="7" spans="1:13" ht="30" x14ac:dyDescent="0.25">
      <c r="A7" s="1"/>
      <c r="B7" s="1"/>
      <c r="C7" s="1"/>
      <c r="D7" s="1"/>
      <c r="E7" s="7" t="s">
        <v>65</v>
      </c>
      <c r="F7" s="7" t="s">
        <v>66</v>
      </c>
      <c r="G7" s="7" t="s">
        <v>67</v>
      </c>
      <c r="H7" s="1"/>
    </row>
    <row r="8" spans="1:13" ht="18.75" x14ac:dyDescent="0.3">
      <c r="A8" s="149" t="s">
        <v>40</v>
      </c>
      <c r="B8" s="149"/>
      <c r="C8" s="149"/>
      <c r="D8" s="149"/>
      <c r="E8" s="83">
        <f>'1 Operating Costs'!E106+'2 Member Costs'!E39</f>
        <v>353483.5416</v>
      </c>
      <c r="F8" s="83">
        <f>'1 Operating Costs'!F106+'2 Member Costs'!F39</f>
        <v>207166.80955742471</v>
      </c>
      <c r="G8" s="83">
        <f>'1 Operating Costs'!G106+'2 Member Costs'!G39</f>
        <v>146317.19979193358</v>
      </c>
      <c r="H8" s="1"/>
    </row>
    <row r="9" spans="1:13" x14ac:dyDescent="0.25">
      <c r="A9" s="1"/>
      <c r="B9" s="1"/>
      <c r="C9" s="1"/>
      <c r="D9" s="1"/>
      <c r="E9" s="1"/>
      <c r="F9" s="1"/>
      <c r="G9" s="1"/>
      <c r="H9" s="1"/>
    </row>
    <row r="10" spans="1:13" ht="18.75" x14ac:dyDescent="0.3">
      <c r="A10" s="5" t="s">
        <v>41</v>
      </c>
      <c r="B10" s="8"/>
      <c r="C10" s="1"/>
      <c r="D10" s="1"/>
      <c r="E10" s="1"/>
      <c r="F10" s="1"/>
      <c r="G10" s="1"/>
      <c r="H10" s="1"/>
    </row>
    <row r="11" spans="1:13" ht="30" x14ac:dyDescent="0.25">
      <c r="A11" s="3" t="s">
        <v>70</v>
      </c>
      <c r="B11" s="109" t="s">
        <v>44</v>
      </c>
      <c r="C11" s="110"/>
      <c r="D11" s="111"/>
      <c r="E11" s="7" t="s">
        <v>65</v>
      </c>
      <c r="F11" s="7" t="s">
        <v>66</v>
      </c>
      <c r="G11" s="7" t="s">
        <v>67</v>
      </c>
      <c r="H11" s="1"/>
    </row>
    <row r="12" spans="1:13" ht="78.75" customHeight="1" x14ac:dyDescent="0.25">
      <c r="A12" s="84" t="s">
        <v>8</v>
      </c>
      <c r="B12" s="150" t="s">
        <v>122</v>
      </c>
      <c r="C12" s="150"/>
      <c r="D12" s="150"/>
      <c r="E12" s="56">
        <f>F12+G12</f>
        <v>41886.538669632326</v>
      </c>
      <c r="F12" s="56">
        <f>$F$8*0.0526*0.6</f>
        <v>6538.1845096323241</v>
      </c>
      <c r="G12" s="52">
        <f>E8*0.1</f>
        <v>35348.354160000003</v>
      </c>
      <c r="H12" s="1"/>
    </row>
    <row r="13" spans="1:13" ht="45" customHeight="1" x14ac:dyDescent="0.25">
      <c r="A13" s="84" t="s">
        <v>121</v>
      </c>
      <c r="B13" s="150" t="s">
        <v>9</v>
      </c>
      <c r="C13" s="150"/>
      <c r="D13" s="150"/>
      <c r="E13" s="56">
        <f>F13+G13</f>
        <v>4358.7896730882157</v>
      </c>
      <c r="F13" s="56">
        <f>$F$8*0.0526*0.4</f>
        <v>4358.7896730882157</v>
      </c>
      <c r="G13" s="56">
        <v>0</v>
      </c>
      <c r="H13" s="1"/>
      <c r="K13" s="85"/>
    </row>
    <row r="14" spans="1:13" x14ac:dyDescent="0.25">
      <c r="A14" s="1"/>
      <c r="B14" s="8"/>
      <c r="C14" s="1"/>
      <c r="D14" s="47" t="s">
        <v>14</v>
      </c>
      <c r="E14" s="49">
        <f>SUM(E12:E13)</f>
        <v>46245.328342720539</v>
      </c>
      <c r="F14" s="49">
        <f>SUM(F12:F13)</f>
        <v>10896.97418272054</v>
      </c>
      <c r="G14" s="49">
        <f>SUM(G12:G13)</f>
        <v>35348.354160000003</v>
      </c>
      <c r="H14" s="1"/>
      <c r="L14" s="85"/>
    </row>
    <row r="15" spans="1:13" x14ac:dyDescent="0.25">
      <c r="A15" s="1"/>
      <c r="B15" s="8"/>
      <c r="C15" s="1"/>
      <c r="D15" s="1"/>
      <c r="E15" s="1"/>
      <c r="F15" s="1"/>
      <c r="G15" s="1"/>
      <c r="H15" s="1"/>
      <c r="L15" s="85"/>
      <c r="M15" s="85"/>
    </row>
    <row r="16" spans="1:13" ht="30" x14ac:dyDescent="0.25">
      <c r="A16" s="1"/>
      <c r="B16" s="1"/>
      <c r="C16" s="1"/>
      <c r="D16" s="1"/>
      <c r="E16" s="7" t="s">
        <v>65</v>
      </c>
      <c r="F16" s="7" t="s">
        <v>66</v>
      </c>
      <c r="G16" s="7" t="s">
        <v>67</v>
      </c>
      <c r="H16" s="1"/>
    </row>
    <row r="17" spans="1:8" ht="18.75" x14ac:dyDescent="0.3">
      <c r="A17" s="149" t="s">
        <v>42</v>
      </c>
      <c r="B17" s="149"/>
      <c r="C17" s="149"/>
      <c r="D17" s="149"/>
      <c r="E17" s="83">
        <f>E8+E14</f>
        <v>399728.86994272051</v>
      </c>
      <c r="F17" s="83">
        <f t="shared" ref="F17:G17" si="0">F8+F14</f>
        <v>218063.78374014524</v>
      </c>
      <c r="G17" s="83">
        <f t="shared" si="0"/>
        <v>181665.55395193357</v>
      </c>
      <c r="H17" s="1"/>
    </row>
    <row r="18" spans="1:8" x14ac:dyDescent="0.25">
      <c r="A18" s="1"/>
      <c r="B18" s="8"/>
      <c r="C18" s="1"/>
      <c r="D18" s="47" t="s">
        <v>123</v>
      </c>
      <c r="E18" s="87">
        <f>E17/E17</f>
        <v>1</v>
      </c>
      <c r="F18" s="87">
        <f>F17/E17</f>
        <v>0.54552923278069176</v>
      </c>
      <c r="G18" s="87">
        <f>G17/E17</f>
        <v>0.45447193738587233</v>
      </c>
      <c r="H18" s="1"/>
    </row>
    <row r="19" spans="1:8" x14ac:dyDescent="0.25">
      <c r="A19" s="1"/>
      <c r="B19" s="1"/>
      <c r="C19" s="1"/>
      <c r="D19" s="1"/>
      <c r="E19" s="1"/>
      <c r="F19" s="1"/>
      <c r="G19" s="1"/>
      <c r="H19" s="1"/>
    </row>
    <row r="20" spans="1:8" x14ac:dyDescent="0.25">
      <c r="A20" s="1"/>
      <c r="B20" s="151" t="s">
        <v>52</v>
      </c>
      <c r="C20" s="151"/>
      <c r="D20" s="151"/>
      <c r="E20" s="86">
        <f>F17/'2 Member Costs'!G15</f>
        <v>25959.974254779201</v>
      </c>
      <c r="F20" s="1"/>
      <c r="G20" s="1"/>
      <c r="H20" s="1"/>
    </row>
    <row r="21" spans="1:8" x14ac:dyDescent="0.25">
      <c r="A21" s="1"/>
      <c r="B21" s="1"/>
      <c r="C21" s="1"/>
      <c r="D21" s="1"/>
      <c r="E21" s="1"/>
      <c r="F21" s="1"/>
      <c r="G21" s="1"/>
      <c r="H21" s="1"/>
    </row>
    <row r="22" spans="1:8" x14ac:dyDescent="0.25">
      <c r="A22" s="1"/>
      <c r="B22" s="1"/>
      <c r="C22" s="1"/>
      <c r="D22" s="1"/>
      <c r="E22" s="1"/>
      <c r="F22" s="1"/>
      <c r="G22" s="1"/>
      <c r="H22" s="1"/>
    </row>
    <row r="23" spans="1:8" ht="18.75" x14ac:dyDescent="0.3">
      <c r="A23" s="20" t="s">
        <v>56</v>
      </c>
      <c r="B23" s="22"/>
      <c r="C23" s="21"/>
      <c r="D23" s="21"/>
      <c r="E23" s="21"/>
      <c r="F23" s="1"/>
      <c r="G23" s="1"/>
      <c r="H23" s="1"/>
    </row>
    <row r="24" spans="1:8" ht="45" x14ac:dyDescent="0.25">
      <c r="A24" s="152" t="s">
        <v>10</v>
      </c>
      <c r="B24" s="153"/>
      <c r="C24" s="19" t="s">
        <v>12</v>
      </c>
      <c r="D24" s="19" t="s">
        <v>55</v>
      </c>
      <c r="E24" s="19" t="s">
        <v>54</v>
      </c>
      <c r="F24" s="19" t="s">
        <v>53</v>
      </c>
      <c r="G24" s="18" t="s">
        <v>11</v>
      </c>
      <c r="H24" s="1"/>
    </row>
    <row r="25" spans="1:8" x14ac:dyDescent="0.25">
      <c r="A25" s="154"/>
      <c r="B25" s="155"/>
      <c r="C25" s="37"/>
      <c r="D25" s="37"/>
      <c r="E25" s="37"/>
      <c r="F25" s="23"/>
      <c r="G25" s="37"/>
      <c r="H25" s="1"/>
    </row>
    <row r="26" spans="1:8" x14ac:dyDescent="0.25">
      <c r="A26" s="154"/>
      <c r="B26" s="155"/>
      <c r="C26" s="37"/>
      <c r="D26" s="37"/>
      <c r="E26" s="38"/>
      <c r="F26" s="23"/>
      <c r="G26" s="37"/>
      <c r="H26" s="1"/>
    </row>
    <row r="27" spans="1:8" x14ac:dyDescent="0.25">
      <c r="A27" s="154"/>
      <c r="B27" s="155"/>
      <c r="C27" s="37"/>
      <c r="D27" s="37"/>
      <c r="E27" s="37"/>
      <c r="F27" s="23"/>
      <c r="G27" s="37"/>
      <c r="H27" s="1"/>
    </row>
    <row r="28" spans="1:8" x14ac:dyDescent="0.25">
      <c r="A28" s="154"/>
      <c r="B28" s="155"/>
      <c r="C28" s="37"/>
      <c r="D28" s="37"/>
      <c r="E28" s="37"/>
      <c r="F28" s="23"/>
      <c r="G28" s="37"/>
      <c r="H28" s="1"/>
    </row>
    <row r="29" spans="1:8" x14ac:dyDescent="0.25">
      <c r="A29" s="154"/>
      <c r="B29" s="155"/>
      <c r="C29" s="37"/>
      <c r="D29" s="37"/>
      <c r="E29" s="37"/>
      <c r="F29" s="23"/>
      <c r="G29" s="37"/>
      <c r="H29" s="1"/>
    </row>
    <row r="30" spans="1:8" x14ac:dyDescent="0.25">
      <c r="A30" s="154"/>
      <c r="B30" s="155"/>
      <c r="C30" s="37"/>
      <c r="D30" s="37"/>
      <c r="E30" s="37"/>
      <c r="F30" s="23"/>
      <c r="G30" s="37"/>
      <c r="H30" s="1"/>
    </row>
    <row r="31" spans="1:8" x14ac:dyDescent="0.25">
      <c r="A31" s="154"/>
      <c r="B31" s="155"/>
      <c r="C31" s="37"/>
      <c r="D31" s="37"/>
      <c r="E31" s="37"/>
      <c r="F31" s="23"/>
      <c r="G31" s="37"/>
      <c r="H31" s="1"/>
    </row>
    <row r="32" spans="1:8" x14ac:dyDescent="0.25">
      <c r="A32" s="154"/>
      <c r="B32" s="155"/>
      <c r="C32" s="37"/>
      <c r="D32" s="37"/>
      <c r="E32" s="37"/>
      <c r="F32" s="23"/>
      <c r="G32" s="37"/>
      <c r="H32" s="1"/>
    </row>
    <row r="33" spans="1:8" ht="15.75" thickBot="1" x14ac:dyDescent="0.3">
      <c r="A33" s="156"/>
      <c r="B33" s="157"/>
      <c r="C33" s="39"/>
      <c r="D33" s="39"/>
      <c r="E33" s="39"/>
      <c r="F33" s="26"/>
      <c r="G33" s="39"/>
      <c r="H33" s="1"/>
    </row>
    <row r="34" spans="1:8" x14ac:dyDescent="0.25">
      <c r="A34" s="1"/>
      <c r="B34" s="17"/>
      <c r="C34" s="17"/>
      <c r="D34" s="17"/>
      <c r="E34" s="17"/>
      <c r="F34" s="173" t="s">
        <v>13</v>
      </c>
      <c r="G34" s="174">
        <f>SUM(G25:G33)</f>
        <v>0</v>
      </c>
      <c r="H34" s="1"/>
    </row>
    <row r="35" spans="1:8" x14ac:dyDescent="0.25">
      <c r="A35" s="1"/>
      <c r="B35" s="1"/>
      <c r="C35" s="1"/>
      <c r="D35" s="1"/>
      <c r="E35" s="1"/>
      <c r="F35" s="1"/>
      <c r="G35" s="1"/>
      <c r="H35" s="1"/>
    </row>
  </sheetData>
  <sheetProtection insertRows="0"/>
  <mergeCells count="17">
    <mergeCell ref="A33:B33"/>
    <mergeCell ref="A28:B28"/>
    <mergeCell ref="A29:B29"/>
    <mergeCell ref="A30:B30"/>
    <mergeCell ref="A31:B31"/>
    <mergeCell ref="A32:B32"/>
    <mergeCell ref="B20:D20"/>
    <mergeCell ref="A24:B24"/>
    <mergeCell ref="A25:B25"/>
    <mergeCell ref="A26:B26"/>
    <mergeCell ref="A27:B27"/>
    <mergeCell ref="A17:D17"/>
    <mergeCell ref="A3:H3"/>
    <mergeCell ref="B11:D11"/>
    <mergeCell ref="B12:D12"/>
    <mergeCell ref="B13:D13"/>
    <mergeCell ref="A8:D8"/>
  </mergeCells>
  <conditionalFormatting sqref="G34">
    <cfRule type="cellIs" dxfId="0" priority="1" operator="equal">
      <formula>$F$17</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25E47-D8A4-4521-92D6-476DD3C9C507}">
  <dimension ref="A3:D24"/>
  <sheetViews>
    <sheetView workbookViewId="0">
      <selection activeCell="C25" sqref="C25"/>
    </sheetView>
  </sheetViews>
  <sheetFormatPr defaultColWidth="8.85546875" defaultRowHeight="15.75" x14ac:dyDescent="0.25"/>
  <cols>
    <col min="1" max="1" width="20.28515625" style="88" bestFit="1" customWidth="1"/>
    <col min="2" max="2" width="13.140625" style="88" bestFit="1" customWidth="1"/>
    <col min="3" max="3" width="17" style="88" bestFit="1" customWidth="1"/>
    <col min="4" max="4" width="13.85546875" style="88" bestFit="1" customWidth="1"/>
    <col min="5" max="16384" width="8.85546875" style="88"/>
  </cols>
  <sheetData>
    <row r="3" spans="1:4" x14ac:dyDescent="0.25">
      <c r="B3" s="93" t="s">
        <v>65</v>
      </c>
      <c r="C3" s="93" t="s">
        <v>66</v>
      </c>
      <c r="D3" s="93" t="s">
        <v>67</v>
      </c>
    </row>
    <row r="4" spans="1:4" x14ac:dyDescent="0.25">
      <c r="A4" s="91" t="s">
        <v>124</v>
      </c>
      <c r="B4" s="94">
        <f>SUM(B5:B12)</f>
        <v>103935.5416</v>
      </c>
      <c r="C4" s="94">
        <f t="shared" ref="C4:D4" si="0">SUM(C5:C12)</f>
        <v>78349.207705572859</v>
      </c>
      <c r="D4" s="94">
        <f t="shared" si="0"/>
        <v>25586.801643785442</v>
      </c>
    </row>
    <row r="5" spans="1:4" x14ac:dyDescent="0.25">
      <c r="A5" s="92" t="s">
        <v>125</v>
      </c>
      <c r="B5" s="95">
        <f>'1 Operating Costs'!E16</f>
        <v>56678.2</v>
      </c>
      <c r="C5" s="95">
        <f>'1 Operating Costs'!F16</f>
        <v>47205</v>
      </c>
      <c r="D5" s="95">
        <f>'1 Operating Costs'!G16</f>
        <v>9473</v>
      </c>
    </row>
    <row r="6" spans="1:4" x14ac:dyDescent="0.25">
      <c r="A6" s="92" t="s">
        <v>126</v>
      </c>
      <c r="B6" s="95">
        <f>'1 Operating Costs'!E26</f>
        <v>23309.091599999996</v>
      </c>
      <c r="C6" s="95">
        <f>'1 Operating Costs'!F26</f>
        <v>19413.207705572866</v>
      </c>
      <c r="D6" s="95">
        <f>'1 Operating Costs'!G26</f>
        <v>3895.8016437854412</v>
      </c>
    </row>
    <row r="7" spans="1:4" x14ac:dyDescent="0.25">
      <c r="A7" s="92" t="s">
        <v>127</v>
      </c>
      <c r="B7" s="95">
        <f>'1 Operating Costs'!E35+'1 Operating Costs'!E43</f>
        <v>5862.5</v>
      </c>
      <c r="C7" s="95">
        <f>'1 Operating Costs'!F35+'1 Operating Costs'!F43</f>
        <v>1340</v>
      </c>
      <c r="D7" s="95">
        <f>'1 Operating Costs'!G35+'1 Operating Costs'!G43</f>
        <v>4523</v>
      </c>
    </row>
    <row r="8" spans="1:4" x14ac:dyDescent="0.25">
      <c r="A8" s="92" t="s">
        <v>128</v>
      </c>
      <c r="B8" s="95">
        <f>'1 Operating Costs'!E58</f>
        <v>8376</v>
      </c>
      <c r="C8" s="95">
        <f>'1 Operating Costs'!F58</f>
        <v>3928</v>
      </c>
      <c r="D8" s="95">
        <f>'1 Operating Costs'!G58</f>
        <v>4448</v>
      </c>
    </row>
    <row r="9" spans="1:4" x14ac:dyDescent="0.25">
      <c r="A9" s="92" t="s">
        <v>129</v>
      </c>
      <c r="B9" s="95">
        <f>'1 Operating Costs'!E68</f>
        <v>1200</v>
      </c>
      <c r="C9" s="95">
        <f>'1 Operating Costs'!F68</f>
        <v>1000</v>
      </c>
      <c r="D9" s="95">
        <f>'1 Operating Costs'!G68</f>
        <v>200</v>
      </c>
    </row>
    <row r="10" spans="1:4" x14ac:dyDescent="0.25">
      <c r="A10" s="92" t="s">
        <v>130</v>
      </c>
      <c r="B10" s="95">
        <f>'1 Operating Costs'!E76+'1 Operating Costs'!E84</f>
        <v>5335</v>
      </c>
      <c r="C10" s="95">
        <f>'1 Operating Costs'!F76+'1 Operating Costs'!F84</f>
        <v>4800</v>
      </c>
      <c r="D10" s="95">
        <f>'1 Operating Costs'!G76+'1 Operating Costs'!G84</f>
        <v>535</v>
      </c>
    </row>
    <row r="11" spans="1:4" x14ac:dyDescent="0.25">
      <c r="A11" s="92" t="s">
        <v>26</v>
      </c>
      <c r="B11" s="95">
        <f>'1 Operating Costs'!E90</f>
        <v>1800</v>
      </c>
      <c r="C11" s="95">
        <f>'1 Operating Costs'!F90</f>
        <v>0</v>
      </c>
      <c r="D11" s="95">
        <f>'1 Operating Costs'!G90</f>
        <v>1800</v>
      </c>
    </row>
    <row r="12" spans="1:4" x14ac:dyDescent="0.25">
      <c r="A12" s="92" t="s">
        <v>19</v>
      </c>
      <c r="B12" s="95">
        <f>'1 Operating Costs'!E102</f>
        <v>1374.75</v>
      </c>
      <c r="C12" s="95">
        <f>'1 Operating Costs'!F102</f>
        <v>663</v>
      </c>
      <c r="D12" s="95">
        <f>'1 Operating Costs'!G102</f>
        <v>712</v>
      </c>
    </row>
    <row r="13" spans="1:4" x14ac:dyDescent="0.25">
      <c r="A13" s="90"/>
      <c r="B13" s="93" t="s">
        <v>65</v>
      </c>
      <c r="C13" s="93" t="s">
        <v>66</v>
      </c>
      <c r="D13" s="93" t="s">
        <v>67</v>
      </c>
    </row>
    <row r="14" spans="1:4" x14ac:dyDescent="0.25">
      <c r="A14" s="91" t="s">
        <v>133</v>
      </c>
      <c r="B14" s="94">
        <f>SUM(B15:B16)</f>
        <v>249548</v>
      </c>
      <c r="C14" s="94">
        <f t="shared" ref="C14:D14" si="1">SUM(C15:C16)</f>
        <v>128817.60185185185</v>
      </c>
      <c r="D14" s="94">
        <f t="shared" si="1"/>
        <v>120730.39814814815</v>
      </c>
    </row>
    <row r="15" spans="1:4" x14ac:dyDescent="0.25">
      <c r="A15" s="92" t="s">
        <v>31</v>
      </c>
      <c r="B15" s="95">
        <f>'2 Member Costs'!E25</f>
        <v>216000</v>
      </c>
      <c r="C15" s="95">
        <f>'2 Member Costs'!F25</f>
        <v>111500</v>
      </c>
      <c r="D15" s="95">
        <f>'2 Member Costs'!G25</f>
        <v>104500</v>
      </c>
    </row>
    <row r="16" spans="1:4" x14ac:dyDescent="0.25">
      <c r="A16" s="92" t="s">
        <v>134</v>
      </c>
      <c r="B16" s="95">
        <f>'2 Member Costs'!E34</f>
        <v>33548</v>
      </c>
      <c r="C16" s="95">
        <f>'2 Member Costs'!F34</f>
        <v>17317.60185185185</v>
      </c>
      <c r="D16" s="95">
        <f>'2 Member Costs'!G34</f>
        <v>16230.398148148148</v>
      </c>
    </row>
    <row r="17" spans="1:4" x14ac:dyDescent="0.25">
      <c r="A17" s="90"/>
      <c r="B17" s="93" t="s">
        <v>65</v>
      </c>
      <c r="C17" s="93" t="s">
        <v>66</v>
      </c>
      <c r="D17" s="93" t="s">
        <v>67</v>
      </c>
    </row>
    <row r="18" spans="1:4" x14ac:dyDescent="0.25">
      <c r="A18" s="91" t="s">
        <v>135</v>
      </c>
      <c r="B18" s="94">
        <f>SUM(B19:B20)</f>
        <v>46245.328342720539</v>
      </c>
      <c r="C18" s="94">
        <f t="shared" ref="C18:D18" si="2">SUM(C19:C20)</f>
        <v>10896.97418272054</v>
      </c>
      <c r="D18" s="94">
        <f t="shared" si="2"/>
        <v>35348.354160000003</v>
      </c>
    </row>
    <row r="19" spans="1:4" x14ac:dyDescent="0.25">
      <c r="A19" s="92" t="s">
        <v>136</v>
      </c>
      <c r="B19" s="95">
        <f>'3 Indirect Costs'!E12</f>
        <v>41886.538669632326</v>
      </c>
      <c r="C19" s="95">
        <f>'3 Indirect Costs'!F12</f>
        <v>6538.1845096323241</v>
      </c>
      <c r="D19" s="95">
        <f>'3 Indirect Costs'!G12</f>
        <v>35348.354160000003</v>
      </c>
    </row>
    <row r="20" spans="1:4" x14ac:dyDescent="0.25">
      <c r="A20" s="92" t="s">
        <v>137</v>
      </c>
      <c r="B20" s="95">
        <f>'3 Indirect Costs'!E13</f>
        <v>4358.7896730882157</v>
      </c>
      <c r="C20" s="95">
        <f>'3 Indirect Costs'!F13</f>
        <v>4358.7896730882157</v>
      </c>
      <c r="D20" s="95">
        <f>'3 Indirect Costs'!G13</f>
        <v>0</v>
      </c>
    </row>
    <row r="21" spans="1:4" x14ac:dyDescent="0.25">
      <c r="A21" s="90"/>
      <c r="B21" s="93" t="s">
        <v>65</v>
      </c>
      <c r="C21" s="93" t="s">
        <v>66</v>
      </c>
      <c r="D21" s="93" t="s">
        <v>67</v>
      </c>
    </row>
    <row r="22" spans="1:4" x14ac:dyDescent="0.25">
      <c r="A22" s="92" t="s">
        <v>138</v>
      </c>
      <c r="B22" s="94">
        <f>B4+B14+B18</f>
        <v>399728.86994272051</v>
      </c>
      <c r="C22" s="94">
        <f t="shared" ref="C22:D22" si="3">C4+C14+C18</f>
        <v>218063.78374014524</v>
      </c>
      <c r="D22" s="94">
        <f t="shared" si="3"/>
        <v>181665.55395193357</v>
      </c>
    </row>
    <row r="23" spans="1:4" x14ac:dyDescent="0.25">
      <c r="A23" s="92"/>
      <c r="B23" s="96"/>
      <c r="C23" s="97">
        <f>C22/B22</f>
        <v>0.54552923278069176</v>
      </c>
      <c r="D23" s="98">
        <f>D22/B22</f>
        <v>0.45447193738587233</v>
      </c>
    </row>
    <row r="24" spans="1:4" x14ac:dyDescent="0.25">
      <c r="A24" s="92" t="s">
        <v>139</v>
      </c>
      <c r="C24" s="94">
        <f>C22/'2 Member Costs'!G15</f>
        <v>25959.974254779201</v>
      </c>
      <c r="D24" s="8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40bfeb4b-8b14-4ec8-a45f-f936884ba75f">
      <Terms xmlns="http://schemas.microsoft.com/office/infopath/2007/PartnerControls"/>
    </lcf76f155ced4ddcb4097134ff3c332f>
    <TaxCatchAll xmlns="fb4ce569-0273-4228-9157-33b14876d01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ABDD4D826CA543B55D6C0F53319657" ma:contentTypeVersion="20" ma:contentTypeDescription="Create a new document." ma:contentTypeScope="" ma:versionID="7b45e794365e7aa7f1db2242d9ff49b3">
  <xsd:schema xmlns:xsd="http://www.w3.org/2001/XMLSchema" xmlns:xs="http://www.w3.org/2001/XMLSchema" xmlns:p="http://schemas.microsoft.com/office/2006/metadata/properties" xmlns:ns1="http://schemas.microsoft.com/sharepoint/v3" xmlns:ns2="fb4ce569-0273-4228-9157-33b14876d013" xmlns:ns3="f1f817b5-ccb3-4c0a-805f-57556aeebb06" xmlns:ns4="40bfeb4b-8b14-4ec8-a45f-f936884ba75f" targetNamespace="http://schemas.microsoft.com/office/2006/metadata/properties" ma:root="true" ma:fieldsID="f5a7e36fd21381354a60014e315f3051" ns1:_="" ns2:_="" ns3:_="" ns4:_="">
    <xsd:import namespace="http://schemas.microsoft.com/sharepoint/v3"/>
    <xsd:import namespace="fb4ce569-0273-4228-9157-33b14876d013"/>
    <xsd:import namespace="f1f817b5-ccb3-4c0a-805f-57556aeebb06"/>
    <xsd:import namespace="40bfeb4b-8b14-4ec8-a45f-f936884ba75f"/>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1:_ip_UnifiedCompliancePolicyProperties" minOccurs="0"/>
                <xsd:element ref="ns1:_ip_UnifiedCompliancePolicyUIAction" minOccurs="0"/>
                <xsd:element ref="ns4: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4ce569-0273-4228-9157-33b14876d0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7" nillable="true" ma:displayName="Taxonomy Catch All Column" ma:hidden="true" ma:list="{adb24926-93e8-4490-bc07-130724342e3d}" ma:internalName="TaxCatchAll" ma:showField="CatchAllData" ma:web="fb4ce569-0273-4228-9157-33b14876d01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f817b5-ccb3-4c0a-805f-57556aeebb06"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bfeb4b-8b14-4ec8-a45f-f936884ba75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2133fc88-55e6-4226-9516-9bd3a7d320f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90D68B-79BD-4621-A344-A9ED0379E936}">
  <ds:schemaRefs>
    <ds:schemaRef ds:uri="http://purl.org/dc/elements/1.1/"/>
    <ds:schemaRef ds:uri="http://schemas.microsoft.com/office/2006/metadata/properties"/>
    <ds:schemaRef ds:uri="http://schemas.microsoft.com/office/2006/documentManagement/types"/>
    <ds:schemaRef ds:uri="fb4ce569-0273-4228-9157-33b14876d013"/>
    <ds:schemaRef ds:uri="http://www.w3.org/XML/1998/namespace"/>
    <ds:schemaRef ds:uri="http://purl.org/dc/dcmitype/"/>
    <ds:schemaRef ds:uri="http://schemas.microsoft.com/office/infopath/2007/PartnerControls"/>
    <ds:schemaRef ds:uri="http://schemas.openxmlformats.org/package/2006/metadata/core-properties"/>
    <ds:schemaRef ds:uri="40bfeb4b-8b14-4ec8-a45f-f936884ba75f"/>
    <ds:schemaRef ds:uri="f1f817b5-ccb3-4c0a-805f-57556aeebb06"/>
    <ds:schemaRef ds:uri="http://schemas.microsoft.com/sharepoint/v3"/>
    <ds:schemaRef ds:uri="http://purl.org/dc/terms/"/>
  </ds:schemaRefs>
</ds:datastoreItem>
</file>

<file path=customXml/itemProps2.xml><?xml version="1.0" encoding="utf-8"?>
<ds:datastoreItem xmlns:ds="http://schemas.openxmlformats.org/officeDocument/2006/customXml" ds:itemID="{BBE4A26C-1D96-40F9-AF17-CEDB6265A443}">
  <ds:schemaRefs>
    <ds:schemaRef ds:uri="http://schemas.microsoft.com/sharepoint/v3/contenttype/forms"/>
  </ds:schemaRefs>
</ds:datastoreItem>
</file>

<file path=customXml/itemProps3.xml><?xml version="1.0" encoding="utf-8"?>
<ds:datastoreItem xmlns:ds="http://schemas.openxmlformats.org/officeDocument/2006/customXml" ds:itemID="{D49D99C1-F8A4-41F1-8C9D-180E8BB57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4ce569-0273-4228-9157-33b14876d013"/>
    <ds:schemaRef ds:uri="f1f817b5-ccb3-4c0a-805f-57556aeebb06"/>
    <ds:schemaRef ds:uri="40bfeb4b-8b14-4ec8-a45f-f936884ba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Operating Costs</vt:lpstr>
      <vt:lpstr>2 Member Costs</vt:lpstr>
      <vt:lpstr>3 Indirect Costs</vt:lpstr>
      <vt:lpstr>budget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2020-09-11T13:46:53Z</dcterms:created>
  <dcterms:modified xsi:type="dcterms:W3CDTF">2023-01-17T17:18:31Z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0x010100DCABDD4D826CA543B55D6C0F53319657</vt:lpwstr>
  </property>
  <property fmtid="{D5CDD505-2E9C-101B-9397-08002B2CF9AE}" pid="3" name="MediaServiceImageTags">
    <vt:lpwstr/>
  </property>
</Properties>
</file>